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 PROJEKTE\204-200-01 SAENA - Bilanzierungsdaten\Bearbeitung\Aktualisiert\"/>
    </mc:Choice>
  </mc:AlternateContent>
  <xr:revisionPtr revIDLastSave="0" documentId="8_{55DB3FCA-838B-455F-97F1-8CB7C765D796}" xr6:coauthVersionLast="45" xr6:coauthVersionMax="45" xr10:uidLastSave="{00000000-0000-0000-0000-000000000000}"/>
  <bookViews>
    <workbookView xWindow="-28920" yWindow="-1500" windowWidth="29040" windowHeight="15720" xr2:uid="{DA0C7CB3-06C0-4CF3-A9B2-D069282E74BA}"/>
  </bookViews>
  <sheets>
    <sheet name="Energiesteckbrief_EcoSpeed" sheetId="1" r:id="rId1"/>
    <sheet name="Energiesteckbrief_KSP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8" i="2" l="1"/>
  <c r="D106" i="2"/>
  <c r="D96" i="2"/>
  <c r="D18" i="2" s="1"/>
  <c r="D89" i="2"/>
  <c r="E86" i="2"/>
  <c r="D84" i="2"/>
  <c r="E81" i="2"/>
  <c r="E80" i="2"/>
  <c r="E79" i="2"/>
  <c r="E78" i="2"/>
  <c r="E75" i="2"/>
  <c r="E74" i="2"/>
  <c r="D61" i="2"/>
  <c r="D63" i="2" s="1"/>
  <c r="D65" i="2" s="1"/>
  <c r="E90" i="2" s="1"/>
  <c r="E92" i="2" s="1"/>
  <c r="D51" i="2"/>
  <c r="D52" i="2" s="1"/>
  <c r="D44" i="2"/>
  <c r="D33" i="2"/>
  <c r="D29" i="2"/>
  <c r="E64" i="2" s="1"/>
  <c r="D24" i="2"/>
  <c r="D27" i="2" s="1"/>
  <c r="D20" i="2"/>
  <c r="D19" i="2"/>
  <c r="D17" i="2"/>
  <c r="D13" i="2"/>
  <c r="D11" i="2"/>
  <c r="D7" i="2"/>
  <c r="D111" i="1"/>
  <c r="D109" i="1"/>
  <c r="D102" i="1"/>
  <c r="D100" i="1"/>
  <c r="D99" i="1"/>
  <c r="E89" i="1"/>
  <c r="D87" i="1"/>
  <c r="E84" i="1"/>
  <c r="E83" i="1"/>
  <c r="E82" i="1"/>
  <c r="E81" i="1"/>
  <c r="E78" i="1"/>
  <c r="E77" i="1"/>
  <c r="E76" i="1"/>
  <c r="E75" i="1"/>
  <c r="E74" i="1"/>
  <c r="E73" i="1"/>
  <c r="D62" i="1"/>
  <c r="D51" i="1"/>
  <c r="D50" i="1"/>
  <c r="D48" i="1"/>
  <c r="D43" i="1"/>
  <c r="D32" i="1"/>
  <c r="D28" i="1"/>
  <c r="E63" i="1" s="1"/>
  <c r="D26" i="1"/>
  <c r="D34" i="1" s="1"/>
  <c r="D24" i="1"/>
  <c r="D23" i="1"/>
  <c r="D19" i="1"/>
  <c r="D18" i="1"/>
  <c r="D17" i="1"/>
  <c r="D16" i="1"/>
  <c r="D15" i="1"/>
  <c r="D13" i="1"/>
  <c r="D12" i="1"/>
  <c r="D11" i="1"/>
  <c r="D35" i="2" l="1"/>
  <c r="D10" i="2"/>
  <c r="D12" i="2"/>
  <c r="D99" i="2"/>
  <c r="D16" i="2" s="1"/>
  <c r="D36" i="2"/>
  <c r="E53" i="2" s="1"/>
  <c r="D54" i="2" s="1"/>
  <c r="D64" i="1"/>
  <c r="E93" i="1" s="1"/>
  <c r="E95" i="1" s="1"/>
  <c r="D92" i="1"/>
  <c r="D35" i="1"/>
  <c r="E52" i="1" s="1"/>
  <c r="D53" i="1" s="1"/>
  <c r="D10" i="1"/>
</calcChain>
</file>

<file path=xl/sharedStrings.xml><?xml version="1.0" encoding="utf-8"?>
<sst xmlns="http://schemas.openxmlformats.org/spreadsheetml/2006/main" count="365" uniqueCount="140">
  <si>
    <t>Daten Energiesteckbrief</t>
  </si>
  <si>
    <t>Strukturdaten</t>
  </si>
  <si>
    <t>Einwohner</t>
  </si>
  <si>
    <t xml:space="preserve"> EcoRegion --&gt; Energie- und CO2-Bilanz - Dateneingabe - Mengengerüst - Einwohner </t>
  </si>
  <si>
    <t>Erwerbstätige</t>
  </si>
  <si>
    <t xml:space="preserve"> EcoRegion --&gt; Energie- und CO2-Bilanz - Dateneingabe - Mengengerüst - Wirtschaft - Erwerbstätige</t>
  </si>
  <si>
    <t>Energiekennzahlen</t>
  </si>
  <si>
    <t>Energieverbrauch</t>
  </si>
  <si>
    <t>Gesamt je Einwohner</t>
  </si>
  <si>
    <t>MWh/EW</t>
  </si>
  <si>
    <t>berechnet</t>
  </si>
  <si>
    <t>Haushalte pro Einwohner</t>
  </si>
  <si>
    <t>Wirtschaft pro Einwohner</t>
  </si>
  <si>
    <t>Verkehr pro Einwohner</t>
  </si>
  <si>
    <t>Emissionen</t>
  </si>
  <si>
    <t>Gesamt pro Einwohner</t>
  </si>
  <si>
    <r>
      <t>tCO</t>
    </r>
    <r>
      <rPr>
        <vertAlign val="subscript"/>
        <sz val="10"/>
        <color theme="1"/>
        <rFont val="Droid Sans"/>
        <family val="2"/>
      </rPr>
      <t>2äqu</t>
    </r>
    <r>
      <rPr>
        <sz val="10"/>
        <color theme="1"/>
        <rFont val="Droid Sans"/>
        <family val="2"/>
      </rPr>
      <t>/EW</t>
    </r>
  </si>
  <si>
    <t>Kommunale Verwaltung</t>
  </si>
  <si>
    <t>Energieverbrauch nach Sektoren und Energieträgern in MWh</t>
  </si>
  <si>
    <t>Sektoren</t>
  </si>
  <si>
    <t>Haushalte</t>
  </si>
  <si>
    <t xml:space="preserve"> EcoRegion --&gt; Energie- und CO2-Bilanz - Resultat - Energie - Verbrauch - gesamt</t>
  </si>
  <si>
    <t>Wirtschaft</t>
  </si>
  <si>
    <t xml:space="preserve"> EcoRegion --&gt; Energie- und CO2-Bilanz - Resultat - Energie - Verbrauch - gesamt - Gewerbe plus Industrie</t>
  </si>
  <si>
    <t>Verkehr</t>
  </si>
  <si>
    <t xml:space="preserve"> EcoRegion --&gt; Energie- und CO2-Bilanz - Resultat - Energie - Verbrauch - gesamt - Verkehr plus kommunale Flotte</t>
  </si>
  <si>
    <t>Summe</t>
  </si>
  <si>
    <t xml:space="preserve"> berechnet</t>
  </si>
  <si>
    <t>Energieträger</t>
  </si>
  <si>
    <t>Strom</t>
  </si>
  <si>
    <t xml:space="preserve"> EcoRegion --&gt; Energie- und CO2-Bilanz - Resultat - Energie - Verbrauch - Gebäude/Infrastruktur - Gesamt - Anzeige von "Bereiche" auf "Energieträger" umstellen - Strom plus Heizstrom</t>
  </si>
  <si>
    <t>Erdgas</t>
  </si>
  <si>
    <t xml:space="preserve"> EcoRegion --&gt; Energie- und CO2-Bilanz - Resultat - Energie - Verbrauch - Gebäude/Infrastruktur - Gesamt - Anzeige von "Bereiche" auf "Energieträger" umstellen</t>
  </si>
  <si>
    <t>Heizöl</t>
  </si>
  <si>
    <t>Biomasse</t>
  </si>
  <si>
    <t>Kraftstoffe</t>
  </si>
  <si>
    <t xml:space="preserve"> EcoRegion --&gt; Energie- und CO2-Bilanz - Resultat - Energie - Verbrauch - Verkehr - Gesamt</t>
  </si>
  <si>
    <t>Fernwärme</t>
  </si>
  <si>
    <t>Sonstige</t>
  </si>
  <si>
    <t>Energieverbrauch kommunale Gebäude nach Energieträgern in MWh</t>
  </si>
  <si>
    <t xml:space="preserve"> EcoRegion --&gt; Energie- und CO2-Bilanz - Resultat - Energie - Verbrauch - Kommunale Verwaltung - Gebäude/ Infrastruktur - Anzeige auf Energieträger stellen</t>
  </si>
  <si>
    <t>Strom - Gebäude</t>
  </si>
  <si>
    <t>Strom - Straßenbeleuchtung</t>
  </si>
  <si>
    <t xml:space="preserve"> EcoRegion --&gt; Energie- und CO2-Bilanz - Resultat - Energie - Verbrauch - Kommunale Verwaltung - Gebäude/ Infrastruktur</t>
  </si>
  <si>
    <t>Wärmeerzeugung aus Erneuerbaren Energien in MWh</t>
  </si>
  <si>
    <t>Wärme aus Erneuerbaren</t>
  </si>
  <si>
    <t>Wärmeverbrauch insgesamt</t>
  </si>
  <si>
    <t xml:space="preserve">Solarthermie </t>
  </si>
  <si>
    <t xml:space="preserve"> EcoRegion --&gt; Energie- und CO2-Bilanz - Resultat - Energie - Verbrauch - Gesamt - Anzeige auf Energieträger stellen</t>
  </si>
  <si>
    <t>Umweltwärme</t>
  </si>
  <si>
    <t>EE-Fernwärme (Solarthermie)</t>
  </si>
  <si>
    <t>Wärme</t>
  </si>
  <si>
    <t>Anteil EE</t>
  </si>
  <si>
    <t>Stromerzeugung aus Erneuerbaren Energien in MWh</t>
  </si>
  <si>
    <t>Strom aus Erneuerbaren</t>
  </si>
  <si>
    <t>Stromverbrauch insgesamt</t>
  </si>
  <si>
    <t>Windenergie</t>
  </si>
  <si>
    <t xml:space="preserve"> EcoRegion -- &gt; Energieproduktion - Resultat - Energie -Kraftwerke - Stromproduktion aus Erneuerbaren</t>
  </si>
  <si>
    <t>Photovoltaik</t>
  </si>
  <si>
    <t>Wasserkraft</t>
  </si>
  <si>
    <t>Biomasse/Biogas</t>
  </si>
  <si>
    <t>Klärgas</t>
  </si>
  <si>
    <t>Stromverbrauch</t>
  </si>
  <si>
    <t>Anteil EE in %</t>
  </si>
  <si>
    <t>Strom und Fernwärme vor Ort</t>
  </si>
  <si>
    <t>Fernwärmeerzeugung</t>
  </si>
  <si>
    <t>MWh</t>
  </si>
  <si>
    <t>%</t>
  </si>
  <si>
    <t>Fernwärmeerzeugung gesamt</t>
  </si>
  <si>
    <t xml:space="preserve"> EcoRegion -- &gt; Energieproduktion - Resultat - Energie - Kraftwerke - Netzeinspeisung Wärme - Summe</t>
  </si>
  <si>
    <t>BHKWs-Copitz</t>
  </si>
  <si>
    <t xml:space="preserve"> EcoRegion -- &gt; Energieproduktion - Dateneingabe - Kraftwerke</t>
  </si>
  <si>
    <t>Heizkessel-Copitz</t>
  </si>
  <si>
    <t>BHKWs-Sonnenstein</t>
  </si>
  <si>
    <t>Heizkessel-Sonnenstein</t>
  </si>
  <si>
    <t>Solarthermie</t>
  </si>
  <si>
    <t>Stromerzeugung</t>
  </si>
  <si>
    <t>Stromerzeugung gesamt</t>
  </si>
  <si>
    <t xml:space="preserve"> EcoRegion -- &gt; Energieproduktion - Resultat - Energie - Kraftwerke - Netzeinspeisung Strom - Summe</t>
  </si>
  <si>
    <t>Klein-BHKW</t>
  </si>
  <si>
    <t>EE-Strom</t>
  </si>
  <si>
    <t>BHKWs Copitz und Sonnenstein</t>
  </si>
  <si>
    <t>Verbrauch Fernwärme</t>
  </si>
  <si>
    <t>davon aus EE erzeugt</t>
  </si>
  <si>
    <t>EcoRegion -- &gt; Energieproduktion - Resultat - Energie - Kraftwerke - Netzeinspeisung Wärme - Anteil EE an Summe</t>
  </si>
  <si>
    <t>davon fossil erzeugt</t>
  </si>
  <si>
    <t>Verbrauch Strom</t>
  </si>
  <si>
    <t>Erzeugung aus EE vor Ort</t>
  </si>
  <si>
    <t>Erzeugung fossil vor Ort</t>
  </si>
  <si>
    <t>EcoRegion -- &gt; Energieproduktion - Resultat - Energie - Kraftwerke - Netzeinspeisung Strom - Anteil fossil an Summe Stromverbrauch</t>
  </si>
  <si>
    <t>Import (bilanziell)</t>
  </si>
  <si>
    <r>
      <t>THG-Emissionen nach Sektoren in tCO</t>
    </r>
    <r>
      <rPr>
        <b/>
        <vertAlign val="subscript"/>
        <sz val="11"/>
        <color theme="0"/>
        <rFont val="Droid Sans"/>
        <family val="2"/>
      </rPr>
      <t>2äqu</t>
    </r>
  </si>
  <si>
    <t xml:space="preserve"> EcoRegion -- &gt; Energie- und CO2-Bilanz - Resultat  CO2 - Energetische Emissionen - Gesamt - Haushalte</t>
  </si>
  <si>
    <t xml:space="preserve"> EcoRegion -- &gt; Energie- und CO2-Bilanz - Resultat  CO2 - Energetische Emissionen - Gesamt - Gewerbe plus Industrie</t>
  </si>
  <si>
    <t xml:space="preserve"> EcoRegion -- &gt; Energie- und CO2-Bilanz - Resultat  CO2 - Energetische Emissionen - Gesamt - Verkehr plus kommunale Flotte</t>
  </si>
  <si>
    <t xml:space="preserve"> EcoRegion -- &gt; Energie- und CO2-Bilanz - Resultat  CO2 - Energetische Emissionen - Gesamt - Kommunale Verwaltung</t>
  </si>
  <si>
    <t>Heizkesselstatistik</t>
  </si>
  <si>
    <t>Anzahl Heizsysteme</t>
  </si>
  <si>
    <t>Leistung in kW</t>
  </si>
  <si>
    <t>Wärmeenergie in MWh</t>
  </si>
  <si>
    <t>Holz (Heizkessel, Kamine)</t>
  </si>
  <si>
    <t>LfULG-Emissionskataster unter Berücksichtigung der Witterung 2018</t>
  </si>
  <si>
    <t>Wärmepumpen/Umweltwärme</t>
  </si>
  <si>
    <t>unbekannt</t>
  </si>
  <si>
    <t>Netzbetreiber - Berechnung aus Stromverbrauch der Wärmepumpen</t>
  </si>
  <si>
    <t>Ölheizung</t>
  </si>
  <si>
    <t>Kohleheizung</t>
  </si>
  <si>
    <t>Gasheizung</t>
  </si>
  <si>
    <t>Anzahl und Leistung LfULG-Emissionskataster / Wärmemenge Netzbetreiber</t>
  </si>
  <si>
    <t>Ablesen aus Klimaschutz-Planer --&gt; Eingabe - Statistik Basisdaten - Bevölkerungsstand</t>
  </si>
  <si>
    <t>Beschäftigte am Arbeitsort</t>
  </si>
  <si>
    <t>Ablesen aus Klimaschutz-Planer  --&gt; Eingabe - Statistik Basisdaten - Sozialversicherungspflichtige - Kommune</t>
  </si>
  <si>
    <t>Anteil Erneuerbare Energien</t>
  </si>
  <si>
    <t>manuell berechnen mithilfe Klimaschutz-Planer Gesamtbilanz: (Solarthermie+Biomasse+Umweltwärme+Biobenzin+Diesel biogen+CNG bio)/Gesamtenergieverbrauch 
--&gt; Ausgabe - Gesamtbilanz - Tabelle nach Energieträgern</t>
  </si>
  <si>
    <t>Ablesen aus Klimaschutz-Planer  --&gt; Ausgabe - Gesamtbilanz - Tabelle nach Sektoren</t>
  </si>
  <si>
    <t>Ablesen aus Klimaschutz-Planer  --&gt; Ausgabe - Gesamtbilanz - Tabelle nach Sektoren --&gt; Gewerbe + Industrie</t>
  </si>
  <si>
    <t>Ablesen aus Klimaschutz-Planer  --&gt; Ausgabe - Bilanz Stationär - Gesamt - Tabelle nach Energieträgern - Strom plus Heizstrom</t>
  </si>
  <si>
    <t>Ablesen aus Klimaschutz-Planer  --&gt; Ausgabe - Bilanz Stationär - Gesamt - Tabelle nach Energieträgern</t>
  </si>
  <si>
    <t>Restgröße berechnet</t>
  </si>
  <si>
    <t>Ablesen aus Klimaschutz-Planer  --&gt; Ausgabe - Gesamtbilanz - Tabelle nach Sektoren und Energieträgern</t>
  </si>
  <si>
    <t>Ablesen aus Klimaschutz-Planer  --&gt; Eingabe - Stationär - KE - Strom - Straßenbeleuchtung</t>
  </si>
  <si>
    <t>Flüssiggas</t>
  </si>
  <si>
    <t>Ablesen aus Klimaschutz-Planer --&gt; Ausgabe - Gesamtbilanz - Tabelle nach Energieträgern</t>
  </si>
  <si>
    <t>EE-Fernwärme</t>
  </si>
  <si>
    <t>Ablesen aus Klimaschutz-Planer -- &gt; Ausgabe - Bilanz Stationär - Lokale Anlagen</t>
  </si>
  <si>
    <t>Ablesen aus Klimaschutz-Planer -- &gt; Eingabe- Stationär - Lokale Anlagen - Produktion Wärmenetze</t>
  </si>
  <si>
    <t>WuLaWe - KWK</t>
  </si>
  <si>
    <t>Ablesen aus Klimaschutz-Planer -- &gt; Eingabe- Stationär - Lokale Anlagen - Name der Anlage - Wärmeoutput</t>
  </si>
  <si>
    <t>Klimaschutz-Planer -- &gt; Eingabe- Stationär - Lokale Anlagen - Name der Anlage - Stromoutput</t>
  </si>
  <si>
    <t>Ablesen aus Klimaschutz-Planer -- &gt; Eingabe- Stationär - Lokale Anlagen - Name der Anlage - Stromoutput</t>
  </si>
  <si>
    <t>Photovoltiak</t>
  </si>
  <si>
    <t>Berechnen aus Klimaschutz-Planer -- &gt;  Eingabe - Lokale Anlagen - Anteil EE am Enbergieeinsatz zur FW-Erzeugung</t>
  </si>
  <si>
    <t>Berechnen aus Klimaschutz-Planer -- &gt;  Eingabe - Lokale Anlagen - Anteil der fossil erzeugten Strommenge über Energieeinsatz in Kraftwerken</t>
  </si>
  <si>
    <t>Ablesen aus Klimaschutz-Planer -- &gt; Ausgabe - Gesamtbilanz - EEV auf THG (Bundesmix) ändern - Tabelle nach Sektoren</t>
  </si>
  <si>
    <t>Ablesen aus Klimaschutz-Planer -- &gt; Ausgabe - Gesamtbilanz - EEV auf THG (Bundesmix) ändern - Tabelle nach Sektoren --&gt; Gewerbe + Industrie</t>
  </si>
  <si>
    <t>LfULG-Emissionskataster</t>
  </si>
  <si>
    <t>Netzbetreiber</t>
  </si>
  <si>
    <t>Jahr: XXXX</t>
  </si>
  <si>
    <t>Name Kommune</t>
  </si>
  <si>
    <t>Jahr: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</si>
</sst>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Droid Sans"/>
      <family val="2"/>
    </font>
    <font>
      <sz val="11"/>
      <color theme="0"/>
      <name val="Droid Sans"/>
      <family val="2"/>
    </font>
    <font>
      <sz val="11"/>
      <color theme="1"/>
      <name val="Droid Sans"/>
      <family val="2"/>
    </font>
    <font>
      <sz val="12"/>
      <color theme="0"/>
      <name val="Droid Sans"/>
      <family val="2"/>
    </font>
    <font>
      <b/>
      <sz val="14"/>
      <color theme="0"/>
      <name val="Droid Sans"/>
      <family val="2"/>
    </font>
    <font>
      <b/>
      <sz val="11"/>
      <color theme="0"/>
      <name val="Droid Sans"/>
      <family val="2"/>
    </font>
    <font>
      <b/>
      <sz val="12"/>
      <color theme="0"/>
      <name val="Droid Sans"/>
      <family val="2"/>
    </font>
    <font>
      <b/>
      <sz val="12"/>
      <color theme="1"/>
      <name val="Droid Sans"/>
      <family val="2"/>
    </font>
    <font>
      <sz val="10"/>
      <color theme="1"/>
      <name val="Droid Sans"/>
      <family val="2"/>
    </font>
    <font>
      <b/>
      <sz val="10"/>
      <color theme="1"/>
      <name val="Droid Sans"/>
      <family val="2"/>
    </font>
    <font>
      <vertAlign val="subscript"/>
      <sz val="10"/>
      <color theme="1"/>
      <name val="Droid Sans"/>
      <family val="2"/>
    </font>
    <font>
      <b/>
      <sz val="11"/>
      <color theme="1"/>
      <name val="Droid Sans"/>
      <family val="2"/>
    </font>
    <font>
      <sz val="10"/>
      <color theme="1"/>
      <name val="Calibri"/>
      <family val="2"/>
      <scheme val="minor"/>
    </font>
    <font>
      <b/>
      <vertAlign val="subscript"/>
      <sz val="11"/>
      <color theme="0"/>
      <name val="Droid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4" fillId="2" borderId="0" xfId="0" applyFont="1" applyFill="1" applyAlignment="1">
      <alignment vertical="center"/>
    </xf>
    <xf numFmtId="0" fontId="3" fillId="2" borderId="0" xfId="0" applyFont="1" applyFill="1"/>
    <xf numFmtId="0" fontId="5" fillId="2" borderId="0" xfId="0" applyFont="1" applyFill="1"/>
    <xf numFmtId="0" fontId="6" fillId="0" borderId="0" xfId="0" applyFont="1"/>
    <xf numFmtId="0" fontId="4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3" borderId="0" xfId="0" applyFont="1" applyFill="1"/>
    <xf numFmtId="0" fontId="5" fillId="3" borderId="0" xfId="0" applyFont="1" applyFill="1"/>
    <xf numFmtId="0" fontId="10" fillId="3" borderId="0" xfId="0" applyFont="1" applyFill="1" applyAlignment="1">
      <alignment horizontal="center"/>
    </xf>
    <xf numFmtId="0" fontId="11" fillId="3" borderId="0" xfId="0" applyFont="1" applyFill="1"/>
    <xf numFmtId="0" fontId="0" fillId="3" borderId="0" xfId="0" applyFill="1"/>
    <xf numFmtId="0" fontId="6" fillId="3" borderId="0" xfId="0" applyFont="1" applyFill="1"/>
    <xf numFmtId="0" fontId="12" fillId="0" borderId="0" xfId="0" applyFont="1"/>
    <xf numFmtId="3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6" fillId="4" borderId="0" xfId="0" applyFont="1" applyFill="1"/>
    <xf numFmtId="0" fontId="12" fillId="4" borderId="0" xfId="0" applyFont="1" applyFill="1"/>
    <xf numFmtId="3" fontId="12" fillId="4" borderId="0" xfId="0" applyNumberFormat="1" applyFont="1" applyFill="1" applyAlignment="1">
      <alignment horizontal="center"/>
    </xf>
    <xf numFmtId="3" fontId="12" fillId="4" borderId="0" xfId="0" applyNumberFormat="1" applyFont="1" applyFill="1"/>
    <xf numFmtId="0" fontId="0" fillId="4" borderId="0" xfId="0" applyFill="1"/>
    <xf numFmtId="3" fontId="12" fillId="3" borderId="0" xfId="0" applyNumberFormat="1" applyFont="1" applyFill="1"/>
    <xf numFmtId="0" fontId="13" fillId="0" borderId="0" xfId="0" applyFont="1"/>
    <xf numFmtId="164" fontId="12" fillId="0" borderId="0" xfId="0" applyNumberFormat="1" applyFont="1" applyAlignment="1">
      <alignment horizontal="center"/>
    </xf>
    <xf numFmtId="164" fontId="12" fillId="4" borderId="0" xfId="0" applyNumberFormat="1" applyFont="1" applyFill="1" applyAlignment="1">
      <alignment horizontal="center"/>
    </xf>
    <xf numFmtId="0" fontId="13" fillId="4" borderId="0" xfId="0" applyFont="1" applyFill="1"/>
    <xf numFmtId="4" fontId="12" fillId="4" borderId="0" xfId="0" applyNumberFormat="1" applyFont="1" applyFill="1" applyAlignment="1">
      <alignment horizontal="center"/>
    </xf>
    <xf numFmtId="4" fontId="1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5" borderId="0" xfId="0" applyFont="1" applyFill="1"/>
    <xf numFmtId="0" fontId="12" fillId="5" borderId="0" xfId="0" applyFont="1" applyFill="1"/>
    <xf numFmtId="3" fontId="12" fillId="5" borderId="0" xfId="0" applyNumberFormat="1" applyFont="1" applyFill="1" applyAlignment="1">
      <alignment horizontal="center"/>
    </xf>
    <xf numFmtId="0" fontId="0" fillId="5" borderId="0" xfId="0" applyFill="1"/>
    <xf numFmtId="0" fontId="5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5" fontId="12" fillId="4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6" fillId="0" borderId="0" xfId="0" applyFont="1"/>
    <xf numFmtId="166" fontId="12" fillId="0" borderId="0" xfId="1" applyNumberFormat="1" applyFont="1" applyAlignment="1">
      <alignment horizontal="center"/>
    </xf>
    <xf numFmtId="0" fontId="2" fillId="4" borderId="0" xfId="0" applyFont="1" applyFill="1"/>
    <xf numFmtId="0" fontId="0" fillId="4" borderId="0" xfId="0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3" fontId="13" fillId="5" borderId="0" xfId="0" applyNumberFormat="1" applyFont="1" applyFill="1" applyAlignment="1">
      <alignment horizontal="center"/>
    </xf>
    <xf numFmtId="166" fontId="2" fillId="0" borderId="0" xfId="1" applyNumberFormat="1" applyFont="1" applyAlignment="1">
      <alignment horizontal="center"/>
    </xf>
    <xf numFmtId="166" fontId="0" fillId="4" borderId="0" xfId="1" applyNumberFormat="1" applyFont="1" applyFill="1" applyAlignment="1">
      <alignment horizontal="center"/>
    </xf>
    <xf numFmtId="166" fontId="0" fillId="0" borderId="0" xfId="1" applyNumberFormat="1" applyFont="1" applyAlignment="1">
      <alignment horizontal="center"/>
    </xf>
    <xf numFmtId="0" fontId="15" fillId="4" borderId="0" xfId="0" applyFont="1" applyFill="1"/>
    <xf numFmtId="0" fontId="15" fillId="4" borderId="0" xfId="0" applyFont="1" applyFill="1" applyAlignment="1">
      <alignment horizontal="center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3" fontId="15" fillId="4" borderId="0" xfId="0" applyNumberFormat="1" applyFon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/>
    <xf numFmtId="1" fontId="0" fillId="4" borderId="0" xfId="0" applyNumberFormat="1" applyFill="1"/>
    <xf numFmtId="3" fontId="0" fillId="4" borderId="0" xfId="0" applyNumberFormat="1" applyFill="1"/>
    <xf numFmtId="3" fontId="0" fillId="0" borderId="0" xfId="0" applyNumberFormat="1"/>
    <xf numFmtId="3" fontId="12" fillId="0" borderId="0" xfId="0" applyNumberFormat="1" applyFont="1" applyAlignment="1">
      <alignment horizontal="left" vertical="top"/>
    </xf>
    <xf numFmtId="166" fontId="12" fillId="0" borderId="0" xfId="1" applyNumberFormat="1" applyFont="1" applyFill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2" fontId="0" fillId="0" borderId="0" xfId="0" applyNumberFormat="1"/>
    <xf numFmtId="164" fontId="12" fillId="5" borderId="0" xfId="0" applyNumberFormat="1" applyFont="1" applyFill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583934050497209E-2"/>
          <c:y val="2.87183214043309E-2"/>
          <c:w val="0.93940955972052775"/>
          <c:h val="0.96508434966327572"/>
        </c:manualLayout>
      </c:layout>
      <c:doughnutChart>
        <c:varyColors val="1"/>
        <c:ser>
          <c:idx val="0"/>
          <c:order val="0"/>
          <c:tx>
            <c:strRef>
              <c:f>Energiesteckbrief_EcoSpeed!$B$28:$B$35</c:f>
              <c:strCache>
                <c:ptCount val="8"/>
                <c:pt idx="0">
                  <c:v>Strom</c:v>
                </c:pt>
                <c:pt idx="1">
                  <c:v>Erdgas</c:v>
                </c:pt>
                <c:pt idx="2">
                  <c:v>Heizöl</c:v>
                </c:pt>
                <c:pt idx="3">
                  <c:v>Biomasse</c:v>
                </c:pt>
                <c:pt idx="4">
                  <c:v>Kraftstoffe</c:v>
                </c:pt>
                <c:pt idx="5">
                  <c:v>Fernwärme</c:v>
                </c:pt>
                <c:pt idx="6">
                  <c:v>Sonstige</c:v>
                </c:pt>
                <c:pt idx="7">
                  <c:v>Summe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0F-458F-9678-C68EA51AF7F5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0F-458F-9678-C68EA51AF7F5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0F-458F-9678-C68EA51AF7F5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0F-458F-9678-C68EA51AF7F5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0F-458F-9678-C68EA51AF7F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0F-458F-9678-C68EA51AF7F5}"/>
              </c:ext>
            </c:extLst>
          </c:dPt>
          <c:dPt>
            <c:idx val="6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0F-458F-9678-C68EA51AF7F5}"/>
              </c:ext>
            </c:extLst>
          </c:dPt>
          <c:dLbls>
            <c:dLbl>
              <c:idx val="2"/>
              <c:layout>
                <c:manualLayout>
                  <c:x val="-1.8779342723004695E-2"/>
                  <c:y val="2.70096353608080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0F-458F-9678-C68EA51AF7F5}"/>
                </c:ext>
              </c:extLst>
            </c:dLbl>
            <c:dLbl>
              <c:idx val="3"/>
              <c:layout>
                <c:manualLayout>
                  <c:x val="3.7558685446009389E-3"/>
                  <c:y val="-1.54340773490332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0F-458F-9678-C68EA51AF7F5}"/>
                </c:ext>
              </c:extLst>
            </c:dLbl>
            <c:dLbl>
              <c:idx val="5"/>
              <c:layout>
                <c:manualLayout>
                  <c:x val="-1.877934272300473E-2"/>
                  <c:y val="1.15755580117748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0F-458F-9678-C68EA51AF7F5}"/>
                </c:ext>
              </c:extLst>
            </c:dLbl>
            <c:dLbl>
              <c:idx val="6"/>
              <c:layout>
                <c:manualLayout>
                  <c:x val="-3.7558685446009389E-3"/>
                  <c:y val="-3.85851933725828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0F-458F-9678-C68EA51AF7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Energiesteckbrief_EcoSpeed!$B$28:$B$34</c:f>
              <c:strCache>
                <c:ptCount val="7"/>
                <c:pt idx="0">
                  <c:v>Strom</c:v>
                </c:pt>
                <c:pt idx="1">
                  <c:v>Erdgas</c:v>
                </c:pt>
                <c:pt idx="2">
                  <c:v>Heizöl</c:v>
                </c:pt>
                <c:pt idx="3">
                  <c:v>Biomasse</c:v>
                </c:pt>
                <c:pt idx="4">
                  <c:v>Kraftstoffe</c:v>
                </c:pt>
                <c:pt idx="5">
                  <c:v>Fernwärme</c:v>
                </c:pt>
                <c:pt idx="6">
                  <c:v>Sonstige</c:v>
                </c:pt>
              </c:strCache>
            </c:strRef>
          </c:cat>
          <c:val>
            <c:numRef>
              <c:f>Energiesteckbrief_EcoSpeed!$D$28:$D$34</c:f>
              <c:numCache>
                <c:formatCode>#,##0</c:formatCode>
                <c:ptCount val="7"/>
                <c:pt idx="0">
                  <c:v>134459</c:v>
                </c:pt>
                <c:pt idx="1">
                  <c:v>316505.75</c:v>
                </c:pt>
                <c:pt idx="2">
                  <c:v>26273.4</c:v>
                </c:pt>
                <c:pt idx="3">
                  <c:v>16259.1</c:v>
                </c:pt>
                <c:pt idx="4">
                  <c:v>195861.87</c:v>
                </c:pt>
                <c:pt idx="5">
                  <c:v>49976</c:v>
                </c:pt>
                <c:pt idx="6">
                  <c:v>15201.750000000007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E0F-458F-9678-C68EA51AF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Gesamtverbrauch:</a:t>
            </a:r>
            <a:r>
              <a:rPr lang="de-DE" b="1" baseline="0"/>
              <a:t> 6.644 MWh</a:t>
            </a:r>
            <a:endParaRPr lang="de-DE" b="1"/>
          </a:p>
        </c:rich>
      </c:tx>
      <c:layout>
        <c:manualLayout>
          <c:xMode val="edge"/>
          <c:yMode val="edge"/>
          <c:x val="0.30201877199502175"/>
          <c:y val="2.85847105856702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8487192293434355"/>
          <c:y val="0.1313892959618069"/>
          <c:w val="0.6724950787779238"/>
          <c:h val="0.718965052874682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Energiesteckbrief_KSP!$B$39:$B$43</c:f>
              <c:strCache>
                <c:ptCount val="5"/>
                <c:pt idx="0">
                  <c:v>Erdgas</c:v>
                </c:pt>
                <c:pt idx="1">
                  <c:v>Strom - Gebäude</c:v>
                </c:pt>
                <c:pt idx="2">
                  <c:v>Strom - Straßenbeleuchtung</c:v>
                </c:pt>
                <c:pt idx="3">
                  <c:v>Fernwärme</c:v>
                </c:pt>
                <c:pt idx="4">
                  <c:v>Flüssiggas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Energiesteckbrief_KSP!$B$39:$B$43</c:f>
              <c:strCache>
                <c:ptCount val="5"/>
                <c:pt idx="0">
                  <c:v>Erdgas</c:v>
                </c:pt>
                <c:pt idx="1">
                  <c:v>Strom - Gebäude</c:v>
                </c:pt>
                <c:pt idx="2">
                  <c:v>Strom - Straßenbeleuchtung</c:v>
                </c:pt>
                <c:pt idx="3">
                  <c:v>Fernwärme</c:v>
                </c:pt>
                <c:pt idx="4">
                  <c:v>Flüssiggas</c:v>
                </c:pt>
              </c:strCache>
            </c:strRef>
          </c:cat>
          <c:val>
            <c:numRef>
              <c:f>Energiesteckbrief_KSP!$D$39:$D$43</c:f>
              <c:numCache>
                <c:formatCode>#,##0</c:formatCode>
                <c:ptCount val="5"/>
                <c:pt idx="0">
                  <c:v>1690</c:v>
                </c:pt>
                <c:pt idx="1">
                  <c:v>1285.5</c:v>
                </c:pt>
                <c:pt idx="2">
                  <c:v>641</c:v>
                </c:pt>
                <c:pt idx="3">
                  <c:v>2744.74</c:v>
                </c:pt>
                <c:pt idx="4">
                  <c:v>282.94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4-45C1-9598-4A3049F4E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2496224"/>
        <c:axId val="372496616"/>
      </c:barChart>
      <c:catAx>
        <c:axId val="372496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2496616"/>
        <c:crosses val="autoZero"/>
        <c:auto val="1"/>
        <c:lblAlgn val="ctr"/>
        <c:lblOffset val="100"/>
        <c:noMultiLvlLbl val="0"/>
      </c:catAx>
      <c:valAx>
        <c:axId val="372496616"/>
        <c:scaling>
          <c:orientation val="minMax"/>
          <c:max val="3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[MWh]</a:t>
                </a:r>
              </a:p>
            </c:rich>
          </c:tx>
          <c:layout>
            <c:manualLayout>
              <c:xMode val="edge"/>
              <c:yMode val="edge"/>
              <c:x val="0.88153350351546234"/>
              <c:y val="0.927289861563761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249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75686274509802"/>
          <c:y val="0.12463792987415034"/>
          <c:w val="0.71324346405228756"/>
          <c:h val="0.592857863920856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Energiesteckbrief_EcoSpeed!$B$63</c:f>
              <c:strCache>
                <c:ptCount val="1"/>
                <c:pt idx="0">
                  <c:v>Stromverbrauch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8620429599061454E-3"/>
                  <c:y val="-0.1363173714690706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41-4340-91DF-C8D1245CF5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Droid Sans" panose="020B0606030804020204" pitchFamily="34" charset="0"/>
                    <a:cs typeface="Calibri" panose="020F050202020403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Energiesteckbrief_EcoSpeed!$D$56:$E$56</c:f>
              <c:strCache>
                <c:ptCount val="2"/>
                <c:pt idx="0">
                  <c:v>Strom aus Erneuerbaren</c:v>
                </c:pt>
                <c:pt idx="1">
                  <c:v>Stromverbrauch insgesamt</c:v>
                </c:pt>
              </c:strCache>
            </c:strRef>
          </c:cat>
          <c:val>
            <c:numRef>
              <c:f>Energiesteckbrief_EcoSpeed!$D$63:$E$63</c:f>
              <c:numCache>
                <c:formatCode>#,##0</c:formatCode>
                <c:ptCount val="2"/>
                <c:pt idx="1">
                  <c:v>134459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41-4340-91DF-C8D1245CF51A}"/>
            </c:ext>
          </c:extLst>
        </c:ser>
        <c:ser>
          <c:idx val="1"/>
          <c:order val="1"/>
          <c:tx>
            <c:strRef>
              <c:f>Energiesteckbrief_EcoSpeed!$B$57</c:f>
              <c:strCache>
                <c:ptCount val="1"/>
                <c:pt idx="0">
                  <c:v>Windenergie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Droid Sans" panose="020B0606030804020204" pitchFamily="34" charset="0"/>
                    <a:cs typeface="Calibri" panose="020F050202020403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Energiesteckbrief_EcoSpeed!$D$56:$E$56</c:f>
              <c:strCache>
                <c:ptCount val="2"/>
                <c:pt idx="0">
                  <c:v>Strom aus Erneuerbaren</c:v>
                </c:pt>
                <c:pt idx="1">
                  <c:v>Stromverbrauch insgesamt</c:v>
                </c:pt>
              </c:strCache>
            </c:strRef>
          </c:cat>
          <c:val>
            <c:numRef>
              <c:f>Energiesteckbrief_EcoSpeed!$D$57</c:f>
              <c:numCache>
                <c:formatCode>#,##0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8841-4340-91DF-C8D1245CF51A}"/>
            </c:ext>
          </c:extLst>
        </c:ser>
        <c:ser>
          <c:idx val="2"/>
          <c:order val="2"/>
          <c:tx>
            <c:strRef>
              <c:f>Energiesteckbrief_EcoSpeed!$B$58</c:f>
              <c:strCache>
                <c:ptCount val="1"/>
                <c:pt idx="0">
                  <c:v>Photovoltaik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Energiesteckbrief_EcoSpeed!$D$56:$E$56</c:f>
              <c:strCache>
                <c:ptCount val="2"/>
                <c:pt idx="0">
                  <c:v>Strom aus Erneuerbaren</c:v>
                </c:pt>
                <c:pt idx="1">
                  <c:v>Stromverbrauch insgesamt</c:v>
                </c:pt>
              </c:strCache>
            </c:strRef>
          </c:cat>
          <c:val>
            <c:numRef>
              <c:f>Energiesteckbrief_EcoSpeed!$D$58</c:f>
              <c:numCache>
                <c:formatCode>#,##0</c:formatCode>
                <c:ptCount val="1"/>
                <c:pt idx="0">
                  <c:v>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41-4340-91DF-C8D1245CF51A}"/>
            </c:ext>
          </c:extLst>
        </c:ser>
        <c:ser>
          <c:idx val="4"/>
          <c:order val="3"/>
          <c:tx>
            <c:strRef>
              <c:f>Energiesteckbrief_EcoSpeed!$B$59</c:f>
              <c:strCache>
                <c:ptCount val="1"/>
                <c:pt idx="0">
                  <c:v>Wasserkraft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Energiesteckbrief_EcoSpeed!$D$59</c:f>
              <c:numCache>
                <c:formatCode>#,##0</c:formatCode>
                <c:ptCount val="1"/>
                <c:pt idx="0">
                  <c:v>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41-4340-91DF-C8D1245CF51A}"/>
            </c:ext>
          </c:extLst>
        </c:ser>
        <c:ser>
          <c:idx val="5"/>
          <c:order val="4"/>
          <c:tx>
            <c:strRef>
              <c:f>Energiesteckbrief_EcoSpeed!$B$60</c:f>
              <c:strCache>
                <c:ptCount val="1"/>
                <c:pt idx="0">
                  <c:v>Biomasse/Biogas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Energiesteckbrief_EcoSpeed!$D$60</c:f>
              <c:numCache>
                <c:formatCode>#,##0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8841-4340-91DF-C8D1245CF51A}"/>
            </c:ext>
          </c:extLst>
        </c:ser>
        <c:ser>
          <c:idx val="6"/>
          <c:order val="5"/>
          <c:tx>
            <c:strRef>
              <c:f>Energiesteckbrief_EcoSpeed!$B$61</c:f>
              <c:strCache>
                <c:ptCount val="1"/>
                <c:pt idx="0">
                  <c:v>Klärgas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Energiesteckbrief_EcoSpeed!$D$61</c:f>
              <c:numCache>
                <c:formatCode>#,##0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8841-4340-91DF-C8D1245CF51A}"/>
            </c:ext>
          </c:extLst>
        </c:ser>
        <c:ser>
          <c:idx val="7"/>
          <c:order val="6"/>
          <c:tx>
            <c:strRef>
              <c:f>Energiesteckbrief_EcoSpeed!$B$62</c:f>
              <c:strCache>
                <c:ptCount val="1"/>
                <c:pt idx="0">
                  <c:v>Summe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1007597885303404E-4"/>
                  <c:y val="-2.3152259414453345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" panose="020F0502020204030204" pitchFamily="34" charset="0"/>
                      <a:ea typeface="Droid Sans" panose="020B0606030804020204" pitchFamily="34" charset="0"/>
                      <a:cs typeface="Calibri" panose="020F0502020204030204" pitchFamily="34" charset="0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98647524719351"/>
                      <c:h val="5.82878399776874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841-4340-91DF-C8D1245CF51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Droid Sans" panose="020B0606030804020204" pitchFamily="34" charset="0"/>
                    <a:cs typeface="Calibri" panose="020F0502020204030204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Energiesteckbrief_EcoSpeed!$D$62</c:f>
              <c:numCache>
                <c:formatCode>#,##0</c:formatCode>
                <c:ptCount val="1"/>
                <c:pt idx="0">
                  <c:v>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41-4340-91DF-C8D1245CF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85350272"/>
        <c:axId val="85351808"/>
      </c:barChart>
      <c:catAx>
        <c:axId val="8535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Droid Sans" panose="020B0606030804020204" pitchFamily="34" charset="0"/>
                <a:cs typeface="Calibri" panose="020F0502020204030204" pitchFamily="34" charset="0"/>
              </a:defRPr>
            </a:pPr>
            <a:endParaRPr lang="de-DE"/>
          </a:p>
        </c:txPr>
        <c:crossAx val="85351808"/>
        <c:crosses val="autoZero"/>
        <c:auto val="1"/>
        <c:lblAlgn val="ctr"/>
        <c:lblOffset val="100"/>
        <c:noMultiLvlLbl val="0"/>
      </c:catAx>
      <c:valAx>
        <c:axId val="85351808"/>
        <c:scaling>
          <c:orientation val="minMax"/>
          <c:max val="8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Droid Sans" panose="020B0606030804020204" pitchFamily="34" charset="0"/>
                <a:cs typeface="Calibri" panose="020F0502020204030204" pitchFamily="34" charset="0"/>
              </a:defRPr>
            </a:pPr>
            <a:endParaRPr lang="de-DE"/>
          </a:p>
        </c:txPr>
        <c:crossAx val="8535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5"/>
        <c:delete val="1"/>
      </c:legendEntry>
      <c:layout>
        <c:manualLayout>
          <c:xMode val="edge"/>
          <c:yMode val="edge"/>
          <c:x val="8.5419568886284228E-2"/>
          <c:y val="0.85243671931077492"/>
          <c:w val="0.82189162271305083"/>
          <c:h val="0.10781910195723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Droid Sans" panose="020B0606030804020204" pitchFamily="34" charset="0"/>
              <a:cs typeface="Calibri" panose="020F050202020403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" panose="020F0502020204030204" pitchFamily="34" charset="0"/>
          <a:ea typeface="Droid Sans" panose="020B0606030804020204" pitchFamily="34" charset="0"/>
          <a:cs typeface="Calibri" panose="020F0502020204030204" pitchFamily="34" charset="0"/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0428275077514"/>
          <c:y val="0.13881394225335569"/>
          <c:w val="0.79044708646546658"/>
          <c:h val="0.7214311120073927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58-4E7A-8219-64CF9CF87868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58-4E7A-8219-64CF9CF87868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58-4E7A-8219-64CF9CF87868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58-4E7A-8219-64CF9CF878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Energiesteckbrief_EcoSpeed!$B$22:$B$25</c:f>
              <c:strCache>
                <c:ptCount val="4"/>
                <c:pt idx="0">
                  <c:v>Haushalte</c:v>
                </c:pt>
                <c:pt idx="1">
                  <c:v>Wirtschaft</c:v>
                </c:pt>
                <c:pt idx="2">
                  <c:v>Verkehr</c:v>
                </c:pt>
                <c:pt idx="3">
                  <c:v>Kommunale Verwaltung</c:v>
                </c:pt>
              </c:strCache>
            </c:strRef>
          </c:cat>
          <c:val>
            <c:numRef>
              <c:f>Energiesteckbrief_EcoSpeed!$D$22:$D$25</c:f>
              <c:numCache>
                <c:formatCode>#,##0</c:formatCode>
                <c:ptCount val="4"/>
                <c:pt idx="0">
                  <c:v>280222</c:v>
                </c:pt>
                <c:pt idx="1">
                  <c:v>266234.90000000002</c:v>
                </c:pt>
                <c:pt idx="2">
                  <c:v>195861.87</c:v>
                </c:pt>
                <c:pt idx="3">
                  <c:v>12218.1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58-4E7A-8219-64CF9CF87868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</c:dLbls>
        <c:gapWidth val="100"/>
        <c:overlap val="-24"/>
        <c:axId val="529070512"/>
        <c:axId val="529070840"/>
      </c:barChart>
      <c:catAx>
        <c:axId val="52907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070840"/>
        <c:crosses val="autoZero"/>
        <c:auto val="1"/>
        <c:lblAlgn val="ctr"/>
        <c:lblOffset val="100"/>
        <c:noMultiLvlLbl val="0"/>
      </c:catAx>
      <c:valAx>
        <c:axId val="52907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[MWh]</a:t>
                </a:r>
              </a:p>
            </c:rich>
          </c:tx>
          <c:layout>
            <c:manualLayout>
              <c:xMode val="edge"/>
              <c:yMode val="edge"/>
              <c:x val="0"/>
              <c:y val="3.128125779349811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07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21784776902886"/>
          <c:y val="0.1288771911892472"/>
          <c:w val="0.69093094844625902"/>
          <c:h val="0.6053821598703488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Energiesteckbrief_EcoSpeed!$B$48</c:f>
              <c:strCache>
                <c:ptCount val="1"/>
                <c:pt idx="0">
                  <c:v>Biomasse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Energiesteckbrief_EcoSpeed!$D$46:$E$46</c:f>
              <c:strCache>
                <c:ptCount val="2"/>
                <c:pt idx="0">
                  <c:v>Wärme aus Erneuerbaren</c:v>
                </c:pt>
                <c:pt idx="1">
                  <c:v>Wärmeverbrauch insgesamt</c:v>
                </c:pt>
              </c:strCache>
            </c:strRef>
          </c:cat>
          <c:val>
            <c:numRef>
              <c:f>Energiesteckbrief_EcoSpeed!$D$48</c:f>
              <c:numCache>
                <c:formatCode>#,##0</c:formatCode>
                <c:ptCount val="1"/>
                <c:pt idx="0">
                  <c:v>16319.08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9-42CA-8409-3EB12C296151}"/>
            </c:ext>
          </c:extLst>
        </c:ser>
        <c:ser>
          <c:idx val="1"/>
          <c:order val="1"/>
          <c:tx>
            <c:strRef>
              <c:f>Energiesteckbrief_EcoSpeed!$B$47</c:f>
              <c:strCache>
                <c:ptCount val="1"/>
                <c:pt idx="0">
                  <c:v>Solarthermie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Energiesteckbrief_EcoSpeed!$D$46:$E$46</c:f>
              <c:strCache>
                <c:ptCount val="2"/>
                <c:pt idx="0">
                  <c:v>Wärme aus Erneuerbaren</c:v>
                </c:pt>
                <c:pt idx="1">
                  <c:v>Wärmeverbrauch insgesamt</c:v>
                </c:pt>
              </c:strCache>
            </c:strRef>
          </c:cat>
          <c:val>
            <c:numRef>
              <c:f>Energiesteckbrief_EcoSpeed!$D$47</c:f>
              <c:numCache>
                <c:formatCode>#,##0</c:formatCode>
                <c:ptCount val="1"/>
                <c:pt idx="0">
                  <c:v>3182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9-42CA-8409-3EB12C296151}"/>
            </c:ext>
          </c:extLst>
        </c:ser>
        <c:ser>
          <c:idx val="3"/>
          <c:order val="2"/>
          <c:tx>
            <c:strRef>
              <c:f>Energiesteckbrief_EcoSpeed!$B$49</c:f>
              <c:strCache>
                <c:ptCount val="1"/>
                <c:pt idx="0">
                  <c:v>Umweltwärme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Energiesteckbrief_EcoSpeed!$D$46:$E$46</c:f>
              <c:strCache>
                <c:ptCount val="2"/>
                <c:pt idx="0">
                  <c:v>Wärme aus Erneuerbaren</c:v>
                </c:pt>
                <c:pt idx="1">
                  <c:v>Wärmeverbrauch insgesamt</c:v>
                </c:pt>
              </c:strCache>
            </c:strRef>
          </c:cat>
          <c:val>
            <c:numRef>
              <c:f>Energiesteckbrief_EcoSpeed!$D$49</c:f>
              <c:numCache>
                <c:formatCode>#,##0</c:formatCode>
                <c:ptCount val="1"/>
                <c:pt idx="0">
                  <c:v>3675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89-42CA-8409-3EB12C296151}"/>
            </c:ext>
          </c:extLst>
        </c:ser>
        <c:ser>
          <c:idx val="4"/>
          <c:order val="3"/>
          <c:tx>
            <c:strRef>
              <c:f>Energiesteckbrief_EcoSpeed!$B$50</c:f>
              <c:strCache>
                <c:ptCount val="1"/>
                <c:pt idx="0">
                  <c:v>EE-Fernwärme (Solarthermie)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Energiesteckbrief_EcoSpeed!$D$50</c:f>
              <c:numCache>
                <c:formatCode>#,##0</c:formatCode>
                <c:ptCount val="1"/>
                <c:pt idx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89-42CA-8409-3EB12C296151}"/>
            </c:ext>
          </c:extLst>
        </c:ser>
        <c:ser>
          <c:idx val="7"/>
          <c:order val="4"/>
          <c:tx>
            <c:strRef>
              <c:f>Energiesteckbrief_EcoSpeed!$B$52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4.1152263374484846E-3"/>
                  <c:y val="-0.333019382192610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89-42CA-8409-3EB12C2961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Droid Sans" panose="020B0606030804020204" pitchFamily="34" charset="0"/>
                    <a:cs typeface="Droid Sans" panose="020B0606030804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Energiesteckbrief_EcoSpeed!$D$46:$E$46</c:f>
              <c:strCache>
                <c:ptCount val="2"/>
                <c:pt idx="0">
                  <c:v>Wärme aus Erneuerbaren</c:v>
                </c:pt>
                <c:pt idx="1">
                  <c:v>Wärmeverbrauch insgesamt</c:v>
                </c:pt>
              </c:strCache>
            </c:strRef>
          </c:cat>
          <c:val>
            <c:numRef>
              <c:f>Energiesteckbrief_EcoSpeed!$D$52:$E$52</c:f>
              <c:numCache>
                <c:formatCode>#,##0</c:formatCode>
                <c:ptCount val="2"/>
                <c:pt idx="1">
                  <c:v>424216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89-42CA-8409-3EB12C296151}"/>
            </c:ext>
          </c:extLst>
        </c:ser>
        <c:ser>
          <c:idx val="0"/>
          <c:order val="5"/>
          <c:tx>
            <c:strRef>
              <c:f>Energiesteckbrief_EcoSpeed!$B$51</c:f>
              <c:strCache>
                <c:ptCount val="1"/>
                <c:pt idx="0">
                  <c:v>Summe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A89-42CA-8409-3EB12C296151}"/>
              </c:ext>
            </c:extLst>
          </c:dPt>
          <c:dLbls>
            <c:dLbl>
              <c:idx val="0"/>
              <c:layout>
                <c:manualLayout>
                  <c:x val="3.9525679398188492E-3"/>
                  <c:y val="-3.5259438724005651E-2"/>
                </c:manualLayout>
              </c:layout>
              <c:numFmt formatCode="#,##0" sourceLinked="0"/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Droid Sans" panose="020B0606030804020204" pitchFamily="34" charset="0"/>
                      <a:cs typeface="Droid Sans" panose="020B0606030804020204" pitchFamily="34" charset="0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04759607618933"/>
                      <c:h val="8.20728178208493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A89-42CA-8409-3EB12C296151}"/>
                </c:ext>
              </c:extLst>
            </c:dLbl>
            <c:numFmt formatCode="#,##0.0" sourceLinked="0"/>
            <c:spPr>
              <a:noFill/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Droid Sans" panose="020B0606030804020204" pitchFamily="34" charset="0"/>
                    <a:cs typeface="Droid Sans" panose="020B0606030804020204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Energiesteckbrief_EcoSpeed!$D$46:$E$46</c:f>
              <c:strCache>
                <c:ptCount val="2"/>
                <c:pt idx="0">
                  <c:v>Wärme aus Erneuerbaren</c:v>
                </c:pt>
                <c:pt idx="1">
                  <c:v>Wärmeverbrauch insgesamt</c:v>
                </c:pt>
              </c:strCache>
            </c:strRef>
          </c:cat>
          <c:val>
            <c:numRef>
              <c:f>Energiesteckbrief_EcoSpeed!$D$51</c:f>
              <c:numCache>
                <c:formatCode>#,##0</c:formatCode>
                <c:ptCount val="1"/>
                <c:pt idx="0">
                  <c:v>23233.08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89-42CA-8409-3EB12C296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85715968"/>
        <c:axId val="85725952"/>
      </c:barChart>
      <c:catAx>
        <c:axId val="8571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Droid Sans" panose="020B0606030804020204" pitchFamily="34" charset="0"/>
                <a:cs typeface="Droid Sans" panose="020B0606030804020204" pitchFamily="34" charset="0"/>
              </a:defRPr>
            </a:pPr>
            <a:endParaRPr lang="de-DE"/>
          </a:p>
        </c:txPr>
        <c:crossAx val="85725952"/>
        <c:crosses val="autoZero"/>
        <c:auto val="1"/>
        <c:lblAlgn val="ctr"/>
        <c:lblOffset val="100"/>
        <c:noMultiLvlLbl val="0"/>
      </c:catAx>
      <c:valAx>
        <c:axId val="85725952"/>
        <c:scaling>
          <c:orientation val="minMax"/>
          <c:max val="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Droid Sans" panose="020B0606030804020204" pitchFamily="34" charset="0"/>
                <a:cs typeface="Droid Sans" panose="020B0606030804020204" pitchFamily="34" charset="0"/>
              </a:defRPr>
            </a:pPr>
            <a:endParaRPr lang="de-DE"/>
          </a:p>
        </c:txPr>
        <c:crossAx val="8571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"/>
          <c:y val="0.84080893734437046"/>
          <c:w val="0.99738575228635362"/>
          <c:h val="0.155988962918096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Droid Sans" panose="020B0606030804020204" pitchFamily="34" charset="0"/>
              <a:cs typeface="Droid Sans" panose="020B0606030804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  <a:ea typeface="Droid Sans" panose="020B0606030804020204" pitchFamily="34" charset="0"/>
          <a:cs typeface="Droid Sans" panose="020B0606030804020204" pitchFamily="34" charset="0"/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Gesamtverbrauch:</a:t>
            </a:r>
            <a:r>
              <a:rPr lang="de-DE" b="1" baseline="0"/>
              <a:t> 12.218 MWh</a:t>
            </a:r>
            <a:endParaRPr lang="de-DE" b="1"/>
          </a:p>
        </c:rich>
      </c:tx>
      <c:layout>
        <c:manualLayout>
          <c:xMode val="edge"/>
          <c:yMode val="edge"/>
          <c:x val="0.30201877199502175"/>
          <c:y val="2.85847105856702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34417001893913"/>
          <c:y val="0.1313892959618069"/>
          <c:w val="0.68302301370402874"/>
          <c:h val="0.724085549482253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Energiesteckbrief_EcoSpeed!$B$38:$B$42</c:f>
              <c:strCache>
                <c:ptCount val="5"/>
                <c:pt idx="0">
                  <c:v>Erdgas</c:v>
                </c:pt>
                <c:pt idx="1">
                  <c:v>Strom - Gebäude</c:v>
                </c:pt>
                <c:pt idx="2">
                  <c:v>Strom - Straßenbeleuchtung</c:v>
                </c:pt>
                <c:pt idx="3">
                  <c:v>Fernwärme</c:v>
                </c:pt>
                <c:pt idx="4">
                  <c:v>Heizöl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Energiesteckbrief_EcoSpeed!$B$38:$B$42</c:f>
              <c:strCache>
                <c:ptCount val="5"/>
                <c:pt idx="0">
                  <c:v>Erdgas</c:v>
                </c:pt>
                <c:pt idx="1">
                  <c:v>Strom - Gebäude</c:v>
                </c:pt>
                <c:pt idx="2">
                  <c:v>Strom - Straßenbeleuchtung</c:v>
                </c:pt>
                <c:pt idx="3">
                  <c:v>Fernwärme</c:v>
                </c:pt>
                <c:pt idx="4">
                  <c:v>Heizöl</c:v>
                </c:pt>
              </c:strCache>
            </c:strRef>
          </c:cat>
          <c:val>
            <c:numRef>
              <c:f>Energiesteckbrief_EcoSpeed!$D$38:$D$42</c:f>
              <c:numCache>
                <c:formatCode>#,##0</c:formatCode>
                <c:ptCount val="5"/>
                <c:pt idx="0">
                  <c:v>6516</c:v>
                </c:pt>
                <c:pt idx="1">
                  <c:v>1928</c:v>
                </c:pt>
                <c:pt idx="2">
                  <c:v>1628.1</c:v>
                </c:pt>
                <c:pt idx="3">
                  <c:v>2062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7-4AE3-AD7C-FAABD57E7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0940856"/>
        <c:axId val="710939872"/>
      </c:barChart>
      <c:catAx>
        <c:axId val="710940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0939872"/>
        <c:crosses val="autoZero"/>
        <c:auto val="1"/>
        <c:lblAlgn val="ctr"/>
        <c:lblOffset val="100"/>
        <c:noMultiLvlLbl val="0"/>
      </c:catAx>
      <c:valAx>
        <c:axId val="71093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[MWh]</a:t>
                </a:r>
              </a:p>
            </c:rich>
          </c:tx>
          <c:layout>
            <c:manualLayout>
              <c:xMode val="edge"/>
              <c:yMode val="edge"/>
              <c:x val="0.88153350351546234"/>
              <c:y val="0.927289861563761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0940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37034645582948"/>
          <c:y val="8.2737592125946932E-2"/>
          <c:w val="0.83048937192710048"/>
          <c:h val="0.85318728888278528"/>
        </c:manualLayout>
      </c:layout>
      <c:doughnutChart>
        <c:varyColors val="1"/>
        <c:ser>
          <c:idx val="0"/>
          <c:order val="0"/>
          <c:tx>
            <c:strRef>
              <c:f>Energiesteckbrief_KSP!$B$29:$B$36</c:f>
              <c:strCache>
                <c:ptCount val="8"/>
                <c:pt idx="0">
                  <c:v>Strom</c:v>
                </c:pt>
                <c:pt idx="1">
                  <c:v>Erdgas</c:v>
                </c:pt>
                <c:pt idx="2">
                  <c:v>Heizöl</c:v>
                </c:pt>
                <c:pt idx="3">
                  <c:v>Biomasse</c:v>
                </c:pt>
                <c:pt idx="4">
                  <c:v>Kraftstoffe</c:v>
                </c:pt>
                <c:pt idx="5">
                  <c:v>Fernwärme</c:v>
                </c:pt>
                <c:pt idx="6">
                  <c:v>Sonstige</c:v>
                </c:pt>
                <c:pt idx="7">
                  <c:v>Summe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61-44C4-B25D-7A083C422F5E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61-44C4-B25D-7A083C422F5E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61-44C4-B25D-7A083C422F5E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61-44C4-B25D-7A083C422F5E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361-44C4-B25D-7A083C422F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361-44C4-B25D-7A083C422F5E}"/>
              </c:ext>
            </c:extLst>
          </c:dPt>
          <c:dPt>
            <c:idx val="6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361-44C4-B25D-7A083C422F5E}"/>
              </c:ext>
            </c:extLst>
          </c:dPt>
          <c:dLbls>
            <c:dLbl>
              <c:idx val="2"/>
              <c:layout>
                <c:manualLayout>
                  <c:x val="-7.0692207520036323E-3"/>
                  <c:y val="7.717038674516576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61-44C4-B25D-7A083C422F5E}"/>
                </c:ext>
              </c:extLst>
            </c:dLbl>
            <c:dLbl>
              <c:idx val="3"/>
              <c:layout>
                <c:manualLayout>
                  <c:x val="-0.1731959084240898"/>
                  <c:y val="-8.10289060824240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61-44C4-B25D-7A083C422F5E}"/>
                </c:ext>
              </c:extLst>
            </c:dLbl>
            <c:dLbl>
              <c:idx val="5"/>
              <c:layout>
                <c:manualLayout>
                  <c:x val="-0.14491902541607513"/>
                  <c:y val="-0.138906696141298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61-44C4-B25D-7A083C422F5E}"/>
                </c:ext>
              </c:extLst>
            </c:dLbl>
            <c:dLbl>
              <c:idx val="6"/>
              <c:layout>
                <c:manualLayout>
                  <c:x val="0.16789399286008705"/>
                  <c:y val="-0.1311896574667817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6732244357913"/>
                      <c:h val="9.63472278513394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361-44C4-B25D-7A083C422F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Energiesteckbrief_KSP!$B$29:$B$35</c:f>
              <c:strCache>
                <c:ptCount val="7"/>
                <c:pt idx="0">
                  <c:v>Strom</c:v>
                </c:pt>
                <c:pt idx="1">
                  <c:v>Erdgas</c:v>
                </c:pt>
                <c:pt idx="2">
                  <c:v>Heizöl</c:v>
                </c:pt>
                <c:pt idx="3">
                  <c:v>Biomasse</c:v>
                </c:pt>
                <c:pt idx="4">
                  <c:v>Kraftstoffe</c:v>
                </c:pt>
                <c:pt idx="5">
                  <c:v>Fernwärme</c:v>
                </c:pt>
                <c:pt idx="6">
                  <c:v>Sonstige</c:v>
                </c:pt>
              </c:strCache>
            </c:strRef>
          </c:cat>
          <c:val>
            <c:numRef>
              <c:f>Energiesteckbrief_KSP!$D$29:$D$35</c:f>
              <c:numCache>
                <c:formatCode>#,##0</c:formatCode>
                <c:ptCount val="7"/>
                <c:pt idx="0">
                  <c:v>65484.99</c:v>
                </c:pt>
                <c:pt idx="1">
                  <c:v>274448.8</c:v>
                </c:pt>
                <c:pt idx="2">
                  <c:v>34652</c:v>
                </c:pt>
                <c:pt idx="3">
                  <c:v>9418</c:v>
                </c:pt>
                <c:pt idx="4">
                  <c:v>84391.82</c:v>
                </c:pt>
                <c:pt idx="5">
                  <c:v>13601.31</c:v>
                </c:pt>
                <c:pt idx="6">
                  <c:v>11201.780000000026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361-44C4-B25D-7A083C422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75686274509802"/>
          <c:y val="0.12463792987415034"/>
          <c:w val="0.71324346405228756"/>
          <c:h val="0.592857863920856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Energiesteckbrief_KSP!$B$64</c:f>
              <c:strCache>
                <c:ptCount val="1"/>
                <c:pt idx="0">
                  <c:v>Stromverbrauch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80824150648155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EC-4A39-B151-D4D2804E30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Droid Sans" panose="020B0606030804020204" pitchFamily="34" charset="0"/>
                    <a:cs typeface="Calibri" panose="020F050202020403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Energiesteckbrief_KSP!$D$57:$E$57</c:f>
              <c:strCache>
                <c:ptCount val="2"/>
                <c:pt idx="0">
                  <c:v>Strom aus Erneuerbaren</c:v>
                </c:pt>
                <c:pt idx="1">
                  <c:v>Stromverbrauch insgesamt</c:v>
                </c:pt>
              </c:strCache>
            </c:strRef>
          </c:cat>
          <c:val>
            <c:numRef>
              <c:f>Energiesteckbrief_KSP!$D$64:$E$64</c:f>
              <c:numCache>
                <c:formatCode>#,##0</c:formatCode>
                <c:ptCount val="2"/>
                <c:pt idx="1">
                  <c:v>65484.99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EC-4A39-B151-D4D2804E30D1}"/>
            </c:ext>
          </c:extLst>
        </c:ser>
        <c:ser>
          <c:idx val="1"/>
          <c:order val="1"/>
          <c:tx>
            <c:strRef>
              <c:f>Energiesteckbrief_KSP!$B$58</c:f>
              <c:strCache>
                <c:ptCount val="1"/>
                <c:pt idx="0">
                  <c:v>Windenergie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Droid Sans" panose="020B0606030804020204" pitchFamily="34" charset="0"/>
                    <a:cs typeface="Calibri" panose="020F050202020403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Energiesteckbrief_KSP!$D$57:$E$57</c:f>
              <c:strCache>
                <c:ptCount val="2"/>
                <c:pt idx="0">
                  <c:v>Strom aus Erneuerbaren</c:v>
                </c:pt>
                <c:pt idx="1">
                  <c:v>Stromverbrauch insgesamt</c:v>
                </c:pt>
              </c:strCache>
            </c:strRef>
          </c:cat>
          <c:val>
            <c:numRef>
              <c:f>Energiesteckbrief_KSP!$D$58</c:f>
              <c:numCache>
                <c:formatCode>#,##0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4FEC-4A39-B151-D4D2804E30D1}"/>
            </c:ext>
          </c:extLst>
        </c:ser>
        <c:ser>
          <c:idx val="2"/>
          <c:order val="2"/>
          <c:tx>
            <c:strRef>
              <c:f>Energiesteckbrief_KSP!$B$59</c:f>
              <c:strCache>
                <c:ptCount val="1"/>
                <c:pt idx="0">
                  <c:v>Photovoltaik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Energiesteckbrief_KSP!$D$57:$E$57</c:f>
              <c:strCache>
                <c:ptCount val="2"/>
                <c:pt idx="0">
                  <c:v>Strom aus Erneuerbaren</c:v>
                </c:pt>
                <c:pt idx="1">
                  <c:v>Stromverbrauch insgesamt</c:v>
                </c:pt>
              </c:strCache>
            </c:strRef>
          </c:cat>
          <c:val>
            <c:numRef>
              <c:f>Energiesteckbrief_KSP!$D$59</c:f>
              <c:numCache>
                <c:formatCode>#,##0</c:formatCode>
                <c:ptCount val="1"/>
                <c:pt idx="0">
                  <c:v>12466.39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EC-4A39-B151-D4D2804E30D1}"/>
            </c:ext>
          </c:extLst>
        </c:ser>
        <c:ser>
          <c:idx val="4"/>
          <c:order val="3"/>
          <c:tx>
            <c:strRef>
              <c:f>Energiesteckbrief_KSP!$B$60</c:f>
              <c:strCache>
                <c:ptCount val="1"/>
                <c:pt idx="0">
                  <c:v>Wasserkraft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Energiesteckbrief_KSP!$D$60</c:f>
              <c:numCache>
                <c:formatCode>#,##0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4FEC-4A39-B151-D4D2804E30D1}"/>
            </c:ext>
          </c:extLst>
        </c:ser>
        <c:ser>
          <c:idx val="5"/>
          <c:order val="4"/>
          <c:tx>
            <c:strRef>
              <c:f>Energiesteckbrief_KSP!$B$61</c:f>
              <c:strCache>
                <c:ptCount val="1"/>
                <c:pt idx="0">
                  <c:v>Biomasse/Biogas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Energiesteckbrief_KSP!$D$61</c:f>
              <c:numCache>
                <c:formatCode>#,##0</c:formatCode>
                <c:ptCount val="1"/>
                <c:pt idx="0">
                  <c:v>14354.55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EC-4A39-B151-D4D2804E30D1}"/>
            </c:ext>
          </c:extLst>
        </c:ser>
        <c:ser>
          <c:idx val="6"/>
          <c:order val="5"/>
          <c:tx>
            <c:strRef>
              <c:f>Energiesteckbrief_KSP!$B$62</c:f>
              <c:strCache>
                <c:ptCount val="1"/>
                <c:pt idx="0">
                  <c:v>Klärgas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Energiesteckbrief_KSP!$D$62</c:f>
              <c:numCache>
                <c:formatCode>#,##0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4FEC-4A39-B151-D4D2804E30D1}"/>
            </c:ext>
          </c:extLst>
        </c:ser>
        <c:ser>
          <c:idx val="7"/>
          <c:order val="6"/>
          <c:tx>
            <c:strRef>
              <c:f>Energiesteckbrief_KSP!$B$63</c:f>
              <c:strCache>
                <c:ptCount val="1"/>
                <c:pt idx="0">
                  <c:v>Summe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134221052260731E-3"/>
                  <c:y val="6.5017239521603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EC-4A39-B151-D4D2804E30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Droid Sans" panose="020B0606030804020204" pitchFamily="34" charset="0"/>
                    <a:cs typeface="Calibri" panose="020F0502020204030204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Energiesteckbrief_KSP!$D$63</c:f>
              <c:numCache>
                <c:formatCode>#,##0</c:formatCode>
                <c:ptCount val="1"/>
                <c:pt idx="0">
                  <c:v>26820.94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EC-4A39-B151-D4D2804E3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32986096"/>
        <c:axId val="332986488"/>
      </c:barChart>
      <c:catAx>
        <c:axId val="33298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Droid Sans" panose="020B0606030804020204" pitchFamily="34" charset="0"/>
                <a:cs typeface="Calibri" panose="020F0502020204030204" pitchFamily="34" charset="0"/>
              </a:defRPr>
            </a:pPr>
            <a:endParaRPr lang="de-DE"/>
          </a:p>
        </c:txPr>
        <c:crossAx val="332986488"/>
        <c:crosses val="autoZero"/>
        <c:auto val="1"/>
        <c:lblAlgn val="ctr"/>
        <c:lblOffset val="100"/>
        <c:noMultiLvlLbl val="0"/>
      </c:catAx>
      <c:valAx>
        <c:axId val="332986488"/>
        <c:scaling>
          <c:orientation val="minMax"/>
          <c:max val="8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Droid Sans" panose="020B0606030804020204" pitchFamily="34" charset="0"/>
                <a:cs typeface="Calibri" panose="020F0502020204030204" pitchFamily="34" charset="0"/>
              </a:defRPr>
            </a:pPr>
            <a:endParaRPr lang="de-DE"/>
          </a:p>
        </c:txPr>
        <c:crossAx val="33298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2679520957611595"/>
          <c:y val="0.83306447271014206"/>
          <c:w val="0.81478017821806903"/>
          <c:h val="0.16293088363954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Droid Sans" panose="020B0606030804020204" pitchFamily="34" charset="0"/>
              <a:cs typeface="Calibri" panose="020F050202020403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" panose="020F0502020204030204" pitchFamily="34" charset="0"/>
          <a:ea typeface="Droid Sans" panose="020B0606030804020204" pitchFamily="34" charset="0"/>
          <a:cs typeface="Calibri" panose="020F0502020204030204" pitchFamily="34" charset="0"/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00428275077514"/>
          <c:y val="0.13881394225335569"/>
          <c:w val="0.79044708646546658"/>
          <c:h val="0.7214311120073927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FC-4233-86E9-84EC39C17F2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FC-4233-86E9-84EC39C17F2F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4FC-4233-86E9-84EC39C17F2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4FC-4233-86E9-84EC39C17F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Energiesteckbrief_KSP!$B$23:$B$26</c:f>
              <c:strCache>
                <c:ptCount val="4"/>
                <c:pt idx="0">
                  <c:v>Haushalte</c:v>
                </c:pt>
                <c:pt idx="1">
                  <c:v>Wirtschaft</c:v>
                </c:pt>
                <c:pt idx="2">
                  <c:v>Verkehr</c:v>
                </c:pt>
                <c:pt idx="3">
                  <c:v>Kommunale Verwaltung</c:v>
                </c:pt>
              </c:strCache>
            </c:strRef>
          </c:cat>
          <c:val>
            <c:numRef>
              <c:f>Energiesteckbrief_KSP!$D$23:$D$26</c:f>
              <c:numCache>
                <c:formatCode>#,##0</c:formatCode>
                <c:ptCount val="4"/>
                <c:pt idx="0">
                  <c:v>148285.23000000001</c:v>
                </c:pt>
                <c:pt idx="1">
                  <c:v>253876.97</c:v>
                </c:pt>
                <c:pt idx="2">
                  <c:v>84391.82</c:v>
                </c:pt>
                <c:pt idx="3">
                  <c:v>6644.68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FC-4233-86E9-84EC39C17F2F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</c:dLbls>
        <c:gapWidth val="100"/>
        <c:overlap val="-24"/>
        <c:axId val="338551360"/>
        <c:axId val="338551752"/>
      </c:barChart>
      <c:catAx>
        <c:axId val="33855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8551752"/>
        <c:crosses val="autoZero"/>
        <c:auto val="1"/>
        <c:lblAlgn val="ctr"/>
        <c:lblOffset val="100"/>
        <c:noMultiLvlLbl val="0"/>
      </c:catAx>
      <c:valAx>
        <c:axId val="33855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[MWh]</a:t>
                </a:r>
              </a:p>
            </c:rich>
          </c:tx>
          <c:layout>
            <c:manualLayout>
              <c:xMode val="edge"/>
              <c:yMode val="edge"/>
              <c:x val="0"/>
              <c:y val="3.97954449768977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8551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21784776902886"/>
          <c:y val="0.1288771911892472"/>
          <c:w val="0.69093094844625902"/>
          <c:h val="0.6138133932982402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Energiesteckbrief_KSP!$B$49</c:f>
              <c:strCache>
                <c:ptCount val="1"/>
                <c:pt idx="0">
                  <c:v>Biomasse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Energiesteckbrief_KSP!$D$47:$E$47</c:f>
              <c:strCache>
                <c:ptCount val="2"/>
                <c:pt idx="0">
                  <c:v>Wärme aus Erneuerbaren</c:v>
                </c:pt>
                <c:pt idx="1">
                  <c:v>Wärmeverbrauch insgesamt</c:v>
                </c:pt>
              </c:strCache>
            </c:strRef>
          </c:cat>
          <c:val>
            <c:numRef>
              <c:f>Energiesteckbrief_KSP!$D$49</c:f>
              <c:numCache>
                <c:formatCode>#,##0</c:formatCode>
                <c:ptCount val="1"/>
                <c:pt idx="0">
                  <c:v>9418.14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0-4755-9906-73136D700F69}"/>
            </c:ext>
          </c:extLst>
        </c:ser>
        <c:ser>
          <c:idx val="1"/>
          <c:order val="1"/>
          <c:tx>
            <c:strRef>
              <c:f>Energiesteckbrief_KSP!$B$48</c:f>
              <c:strCache>
                <c:ptCount val="1"/>
                <c:pt idx="0">
                  <c:v>Solarthermie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Energiesteckbrief_KSP!$D$47:$E$47</c:f>
              <c:strCache>
                <c:ptCount val="2"/>
                <c:pt idx="0">
                  <c:v>Wärme aus Erneuerbaren</c:v>
                </c:pt>
                <c:pt idx="1">
                  <c:v>Wärmeverbrauch insgesamt</c:v>
                </c:pt>
              </c:strCache>
            </c:strRef>
          </c:cat>
          <c:val>
            <c:numRef>
              <c:f>Energiesteckbrief_KSP!$D$48</c:f>
              <c:numCache>
                <c:formatCode>#,##0</c:formatCode>
                <c:ptCount val="1"/>
                <c:pt idx="0">
                  <c:v>1760.11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50-4755-9906-73136D700F69}"/>
            </c:ext>
          </c:extLst>
        </c:ser>
        <c:ser>
          <c:idx val="3"/>
          <c:order val="2"/>
          <c:tx>
            <c:strRef>
              <c:f>Energiesteckbrief_KSP!$B$50</c:f>
              <c:strCache>
                <c:ptCount val="1"/>
                <c:pt idx="0">
                  <c:v>Umweltwärme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Energiesteckbrief_KSP!$D$47:$E$47</c:f>
              <c:strCache>
                <c:ptCount val="2"/>
                <c:pt idx="0">
                  <c:v>Wärme aus Erneuerbaren</c:v>
                </c:pt>
                <c:pt idx="1">
                  <c:v>Wärmeverbrauch insgesamt</c:v>
                </c:pt>
              </c:strCache>
            </c:strRef>
          </c:cat>
          <c:val>
            <c:numRef>
              <c:f>Energiesteckbrief_KSP!$D$50</c:f>
              <c:numCache>
                <c:formatCode>#,##0</c:formatCode>
                <c:ptCount val="1"/>
                <c:pt idx="0">
                  <c:v>1788.53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50-4755-9906-73136D700F69}"/>
            </c:ext>
          </c:extLst>
        </c:ser>
        <c:ser>
          <c:idx val="7"/>
          <c:order val="3"/>
          <c:tx>
            <c:strRef>
              <c:f>Energiesteckbrief_KSP!$B$53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4.2777989238433527E-3"/>
                  <c:y val="-0.307378356551584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50-4755-9906-73136D700F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Droid Sans" panose="020B0606030804020204" pitchFamily="34" charset="0"/>
                    <a:cs typeface="Droid Sans" panose="020B0606030804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Energiesteckbrief_KSP!$D$47:$E$47</c:f>
              <c:strCache>
                <c:ptCount val="2"/>
                <c:pt idx="0">
                  <c:v>Wärme aus Erneuerbaren</c:v>
                </c:pt>
                <c:pt idx="1">
                  <c:v>Wärmeverbrauch insgesamt</c:v>
                </c:pt>
              </c:strCache>
            </c:strRef>
          </c:cat>
          <c:val>
            <c:numRef>
              <c:f>Energiesteckbrief_KSP!$D$53:$E$53</c:f>
              <c:numCache>
                <c:formatCode>#,##0</c:formatCode>
                <c:ptCount val="2"/>
                <c:pt idx="1">
                  <c:v>343321.89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50-4755-9906-73136D700F69}"/>
            </c:ext>
          </c:extLst>
        </c:ser>
        <c:ser>
          <c:idx val="4"/>
          <c:order val="4"/>
          <c:tx>
            <c:strRef>
              <c:f>Energiesteckbrief_KSP!$B$51</c:f>
              <c:strCache>
                <c:ptCount val="1"/>
                <c:pt idx="0">
                  <c:v>EE-Fernwärme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Energiesteckbrief_KSP!$D$51</c:f>
              <c:numCache>
                <c:formatCode>#,##0</c:formatCode>
                <c:ptCount val="1"/>
                <c:pt idx="0">
                  <c:v>3495.53667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50-4755-9906-73136D700F69}"/>
            </c:ext>
          </c:extLst>
        </c:ser>
        <c:ser>
          <c:idx val="0"/>
          <c:order val="5"/>
          <c:tx>
            <c:strRef>
              <c:f>Energiesteckbrief_KSP!$B$52</c:f>
              <c:strCache>
                <c:ptCount val="1"/>
                <c:pt idx="0">
                  <c:v>Summe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50-4755-9906-73136D700F69}"/>
              </c:ext>
            </c:extLst>
          </c:dPt>
          <c:dLbls>
            <c:dLbl>
              <c:idx val="0"/>
              <c:layout>
                <c:manualLayout>
                  <c:x val="8.393293581496505E-3"/>
                  <c:y val="-3.52594387240057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33218843727599"/>
                      <c:h val="8.20728178208493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650-4755-9906-73136D700F69}"/>
                </c:ext>
              </c:extLst>
            </c:dLbl>
            <c:numFmt formatCode="#,##0" sourceLinked="0"/>
            <c:spPr>
              <a:noFill/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Droid Sans" panose="020B0606030804020204" pitchFamily="34" charset="0"/>
                    <a:cs typeface="Droid Sans" panose="020B0606030804020204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Energiesteckbrief_KSP!$D$47:$E$47</c:f>
              <c:strCache>
                <c:ptCount val="2"/>
                <c:pt idx="0">
                  <c:v>Wärme aus Erneuerbaren</c:v>
                </c:pt>
                <c:pt idx="1">
                  <c:v>Wärmeverbrauch insgesamt</c:v>
                </c:pt>
              </c:strCache>
            </c:strRef>
          </c:cat>
          <c:val>
            <c:numRef>
              <c:f>Energiesteckbrief_KSP!$D$52</c:f>
              <c:numCache>
                <c:formatCode>#,##0</c:formatCode>
                <c:ptCount val="1"/>
                <c:pt idx="0">
                  <c:v>16462.31667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50-4755-9906-73136D700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38552536"/>
        <c:axId val="372495440"/>
      </c:barChart>
      <c:catAx>
        <c:axId val="33855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Droid Sans" panose="020B0606030804020204" pitchFamily="34" charset="0"/>
                <a:cs typeface="Droid Sans" panose="020B0606030804020204" pitchFamily="34" charset="0"/>
              </a:defRPr>
            </a:pPr>
            <a:endParaRPr lang="de-DE"/>
          </a:p>
        </c:txPr>
        <c:crossAx val="372495440"/>
        <c:crosses val="autoZero"/>
        <c:auto val="1"/>
        <c:lblAlgn val="ctr"/>
        <c:lblOffset val="100"/>
        <c:noMultiLvlLbl val="0"/>
      </c:catAx>
      <c:valAx>
        <c:axId val="372495440"/>
        <c:scaling>
          <c:orientation val="minMax"/>
          <c:max val="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Droid Sans" panose="020B0606030804020204" pitchFamily="34" charset="0"/>
                <a:cs typeface="Droid Sans" panose="020B0606030804020204" pitchFamily="34" charset="0"/>
              </a:defRPr>
            </a:pPr>
            <a:endParaRPr lang="de-DE"/>
          </a:p>
        </c:txPr>
        <c:crossAx val="338552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6491785749003596"/>
          <c:y val="0.88442829261726896"/>
          <c:w val="0.71104436019571626"/>
          <c:h val="0.11557170738273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Droid Sans" panose="020B0606030804020204" pitchFamily="34" charset="0"/>
              <a:cs typeface="Droid Sans" panose="020B0606030804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  <a:ea typeface="Droid Sans" panose="020B0606030804020204" pitchFamily="34" charset="0"/>
          <a:cs typeface="Droid Sans" panose="020B0606030804020204" pitchFamily="34" charset="0"/>
        </a:defRPr>
      </a:pPr>
      <a:endParaRPr lang="de-DE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1137707</xdr:colOff>
      <xdr:row>35</xdr:row>
      <xdr:rowOff>306916</xdr:rowOff>
    </xdr:from>
    <xdr:to>
      <xdr:col>6</xdr:col>
      <xdr:colOff>317500</xdr:colOff>
      <xdr:row>35</xdr:row>
      <xdr:rowOff>3598334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7281520-AFA5-4902-996C-88CB13F05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655640</xdr:colOff>
      <xdr:row>65</xdr:row>
      <xdr:rowOff>109007</xdr:rowOff>
    </xdr:from>
    <xdr:to>
      <xdr:col>4</xdr:col>
      <xdr:colOff>232833</xdr:colOff>
      <xdr:row>69</xdr:row>
      <xdr:rowOff>2688167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4BF6C99-BDB7-4341-A49F-88AC9F670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240240</xdr:colOff>
      <xdr:row>35</xdr:row>
      <xdr:rowOff>545329</xdr:rowOff>
    </xdr:from>
    <xdr:to>
      <xdr:col>3</xdr:col>
      <xdr:colOff>999067</xdr:colOff>
      <xdr:row>35</xdr:row>
      <xdr:rowOff>3534544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6B1844DA-8557-416D-A9F6-6B33D4AA28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697442</xdr:colOff>
      <xdr:row>53</xdr:row>
      <xdr:rowOff>201083</xdr:rowOff>
    </xdr:from>
    <xdr:to>
      <xdr:col>3</xdr:col>
      <xdr:colOff>1322917</xdr:colOff>
      <xdr:row>53</xdr:row>
      <xdr:rowOff>3255433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85B3D7DE-461A-4E3B-8458-721C79D144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543455</xdr:colOff>
      <xdr:row>43</xdr:row>
      <xdr:rowOff>123295</xdr:rowOff>
    </xdr:from>
    <xdr:to>
      <xdr:col>6</xdr:col>
      <xdr:colOff>603250</xdr:colOff>
      <xdr:row>43</xdr:row>
      <xdr:rowOff>2603499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C06B1ACF-F560-445A-96D2-8E9BA636FD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0.00311</cdr:x>
      <cdr:y>0.01633</cdr:y>
    </cdr:from>
    <cdr:to>
      <cdr:x>0.13853</cdr:x>
      <cdr:y>0.10314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88CBD67-3AB9-4887-B2CF-2FEF58D7EC75}"/>
            </a:ext>
          </a:extLst>
        </cdr:cNvPr>
        <cdr:cNvSpPr txBox="1"/>
      </cdr:nvSpPr>
      <cdr:spPr>
        <a:xfrm xmlns:a="http://schemas.openxmlformats.org/drawingml/2006/main">
          <a:off x="9525" y="47625"/>
          <a:ext cx="414385" cy="253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900" b="1">
              <a:latin typeface="Droid Sans" panose="020B0606030804020204" pitchFamily="34" charset="0"/>
              <a:ea typeface="Droid Sans" panose="020B0606030804020204" pitchFamily="34" charset="0"/>
              <a:cs typeface="Droid Sans" panose="020B0606030804020204" pitchFamily="34" charset="0"/>
            </a:rPr>
            <a:t>[MWh]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0.02272</cdr:y>
    </cdr:from>
    <cdr:to>
      <cdr:x>0.16358</cdr:x>
      <cdr:y>0.08762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88CBD67-3AB9-4887-B2CF-2FEF58D7EC75}"/>
            </a:ext>
          </a:extLst>
        </cdr:cNvPr>
        <cdr:cNvSpPr txBox="1"/>
      </cdr:nvSpPr>
      <cdr:spPr>
        <a:xfrm xmlns:a="http://schemas.openxmlformats.org/drawingml/2006/main">
          <a:off x="0" y="66675"/>
          <a:ext cx="504824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900" b="1">
              <a:latin typeface="Droid Sans" panose="020B0606030804020204" pitchFamily="34" charset="0"/>
              <a:ea typeface="Droid Sans" panose="020B0606030804020204" pitchFamily="34" charset="0"/>
              <a:cs typeface="Droid Sans" panose="020B0606030804020204" pitchFamily="34" charset="0"/>
            </a:rPr>
            <a:t>[MWh]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1137707</xdr:colOff>
      <xdr:row>36</xdr:row>
      <xdr:rowOff>306916</xdr:rowOff>
    </xdr:from>
    <xdr:to>
      <xdr:col>6</xdr:col>
      <xdr:colOff>137582</xdr:colOff>
      <xdr:row>36</xdr:row>
      <xdr:rowOff>3598334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E5737CA-E1D0-416A-87F7-DE2926B3B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570973</xdr:colOff>
      <xdr:row>65</xdr:row>
      <xdr:rowOff>45508</xdr:rowOff>
    </xdr:from>
    <xdr:to>
      <xdr:col>4</xdr:col>
      <xdr:colOff>148166</xdr:colOff>
      <xdr:row>70</xdr:row>
      <xdr:rowOff>2174523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B10A589-9339-4201-8CFC-55C89A842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276223</xdr:colOff>
      <xdr:row>36</xdr:row>
      <xdr:rowOff>545329</xdr:rowOff>
    </xdr:from>
    <xdr:to>
      <xdr:col>3</xdr:col>
      <xdr:colOff>1047750</xdr:colOff>
      <xdr:row>36</xdr:row>
      <xdr:rowOff>3534544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24ECF35E-5005-4734-BA9E-B8A9E37D68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739775</xdr:colOff>
      <xdr:row>54</xdr:row>
      <xdr:rowOff>198966</xdr:rowOff>
    </xdr:from>
    <xdr:to>
      <xdr:col>3</xdr:col>
      <xdr:colOff>1307042</xdr:colOff>
      <xdr:row>54</xdr:row>
      <xdr:rowOff>3170766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ABD63E9-BDB7-4414-888E-078B2329A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543454</xdr:colOff>
      <xdr:row>44</xdr:row>
      <xdr:rowOff>123295</xdr:rowOff>
    </xdr:from>
    <xdr:to>
      <xdr:col>6</xdr:col>
      <xdr:colOff>550333</xdr:colOff>
      <xdr:row>44</xdr:row>
      <xdr:rowOff>2603499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3588D5BC-28D4-4AB4-85B9-245A73668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0.00311</cdr:x>
      <cdr:y>0.01633</cdr:y>
    </cdr:from>
    <cdr:to>
      <cdr:x>0.13853</cdr:x>
      <cdr:y>0.10314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88CBD67-3AB9-4887-B2CF-2FEF58D7EC75}"/>
            </a:ext>
          </a:extLst>
        </cdr:cNvPr>
        <cdr:cNvSpPr txBox="1"/>
      </cdr:nvSpPr>
      <cdr:spPr>
        <a:xfrm xmlns:a="http://schemas.openxmlformats.org/drawingml/2006/main">
          <a:off x="9525" y="47625"/>
          <a:ext cx="414385" cy="253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900" b="1">
              <a:latin typeface="Droid Sans" panose="020B0606030804020204" pitchFamily="34" charset="0"/>
              <a:ea typeface="Droid Sans" panose="020B0606030804020204" pitchFamily="34" charset="0"/>
              <a:cs typeface="Droid Sans" panose="020B0606030804020204" pitchFamily="34" charset="0"/>
            </a:rPr>
            <a:t>[MWh]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0.02272</cdr:y>
    </cdr:from>
    <cdr:to>
      <cdr:x>0.16358</cdr:x>
      <cdr:y>0.08762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88CBD67-3AB9-4887-B2CF-2FEF58D7EC75}"/>
            </a:ext>
          </a:extLst>
        </cdr:cNvPr>
        <cdr:cNvSpPr txBox="1"/>
      </cdr:nvSpPr>
      <cdr:spPr>
        <a:xfrm xmlns:a="http://schemas.openxmlformats.org/drawingml/2006/main">
          <a:off x="0" y="66675"/>
          <a:ext cx="504824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900" b="1">
              <a:latin typeface="Droid Sans" panose="020B0606030804020204" pitchFamily="34" charset="0"/>
              <a:ea typeface="Droid Sans" panose="020B0606030804020204" pitchFamily="34" charset="0"/>
              <a:cs typeface="Droid Sans" panose="020B0606030804020204" pitchFamily="34" charset="0"/>
            </a:rPr>
            <a:t>[MWh]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ROJEKTE/Archiv/4%20Bundesl&#228;nder/4-13%20SN/204-002-01%20SMEKUL%20Feldtest%20II/4_Bearbeitung/Bilanzen%202020/Pirna/Bilanzdat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ROJEKTE/Archiv/4%20Bundesl&#228;nder/4-13%20SN/204-002-01%20SMEKUL%20Feldtest%20II/4_Bearbeitung/Bilanzen%202020/Wurzen/IE_2022-11-21%20Bilanzierungsdaten_Wurzen_201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sverzeichnis"/>
      <sheetName val="Abkürzungen"/>
      <sheetName val="Datenquellen"/>
      <sheetName val="Energiesteckbrief"/>
      <sheetName val="Minimalbilanz KSP"/>
      <sheetName val="Import Bilanztool-EcoSp"/>
      <sheetName val="Import Bilanztool-KSP"/>
      <sheetName val="Straßenbeleuchtung"/>
      <sheetName val="Fuhrpark"/>
      <sheetName val="EEG-Stromeinspeisung"/>
      <sheetName val="Fernwärmeerzeugung"/>
      <sheetName val="Ausbau Biomasse &amp; Solarthermie"/>
      <sheetName val="Berechnung Öl, Kohle, Biomasse"/>
      <sheetName val="Erdgas"/>
      <sheetName val="Fernwärme"/>
      <sheetName val="Strom, Heizstrom, WP"/>
      <sheetName val="Solarthermie"/>
      <sheetName val="Flüssiggas"/>
      <sheetName val="Datenlieferung LfULG"/>
      <sheetName val="Datenlieferung Erdgas"/>
      <sheetName val="Datenlieferung Fernwärme"/>
      <sheetName val="Datenlieferung Strom"/>
      <sheetName val="kommunale Enrichtungen"/>
      <sheetName val="Energiebuchhaltung"/>
    </sheetNames>
    <sheetDataSet>
      <sheetData sheetId="0"/>
      <sheetData sheetId="1"/>
      <sheetData sheetId="2"/>
      <sheetData sheetId="3">
        <row r="22">
          <cell r="B22" t="str">
            <v>Haushalte</v>
          </cell>
          <cell r="D22">
            <v>280222</v>
          </cell>
        </row>
        <row r="23">
          <cell r="B23" t="str">
            <v>Wirtschaft</v>
          </cell>
          <cell r="D23">
            <v>266234.90000000002</v>
          </cell>
        </row>
        <row r="24">
          <cell r="B24" t="str">
            <v>Verkehr</v>
          </cell>
          <cell r="D24">
            <v>195861.87</v>
          </cell>
        </row>
        <row r="25">
          <cell r="B25" t="str">
            <v>Kommunale Verwaltung</v>
          </cell>
          <cell r="D25">
            <v>12218.1</v>
          </cell>
        </row>
        <row r="28">
          <cell r="B28" t="str">
            <v>Strom</v>
          </cell>
          <cell r="D28">
            <v>134459</v>
          </cell>
        </row>
        <row r="29">
          <cell r="B29" t="str">
            <v>Erdgas</v>
          </cell>
          <cell r="D29">
            <v>316505.75</v>
          </cell>
        </row>
        <row r="30">
          <cell r="B30" t="str">
            <v>Heizöl</v>
          </cell>
          <cell r="D30">
            <v>26273.4</v>
          </cell>
        </row>
        <row r="31">
          <cell r="B31" t="str">
            <v>Biomasse</v>
          </cell>
          <cell r="D31">
            <v>16259.1</v>
          </cell>
        </row>
        <row r="32">
          <cell r="B32" t="str">
            <v>Kraftstoffe</v>
          </cell>
          <cell r="D32">
            <v>195861.87</v>
          </cell>
        </row>
        <row r="33">
          <cell r="B33" t="str">
            <v>Fernwärme</v>
          </cell>
          <cell r="D33">
            <v>49976</v>
          </cell>
        </row>
        <row r="34">
          <cell r="B34" t="str">
            <v>Sonstige</v>
          </cell>
          <cell r="D34">
            <v>15201.750000000007</v>
          </cell>
        </row>
        <row r="35">
          <cell r="B35" t="str">
            <v>Summe</v>
          </cell>
        </row>
        <row r="38">
          <cell r="B38" t="str">
            <v>Erdgas</v>
          </cell>
          <cell r="D38">
            <v>6516</v>
          </cell>
        </row>
        <row r="39">
          <cell r="B39" t="str">
            <v>Strom - Gebäude</v>
          </cell>
          <cell r="D39">
            <v>1928</v>
          </cell>
        </row>
        <row r="40">
          <cell r="B40" t="str">
            <v>Strom - Straßenbeleuchtung</v>
          </cell>
          <cell r="D40">
            <v>1628.1</v>
          </cell>
        </row>
        <row r="41">
          <cell r="B41" t="str">
            <v>Fernwärme</v>
          </cell>
          <cell r="D41">
            <v>2062</v>
          </cell>
        </row>
        <row r="42">
          <cell r="B42" t="str">
            <v>Heizöl</v>
          </cell>
          <cell r="D42">
            <v>84</v>
          </cell>
        </row>
        <row r="46">
          <cell r="D46" t="str">
            <v>Wärme aus Erneuerbaren</v>
          </cell>
          <cell r="E46" t="str">
            <v>Wärmeverbrauch insgesamt</v>
          </cell>
        </row>
        <row r="47">
          <cell r="B47" t="str">
            <v xml:space="preserve">Solarthermie </v>
          </cell>
          <cell r="D47">
            <v>3182</v>
          </cell>
        </row>
        <row r="48">
          <cell r="B48" t="str">
            <v>Biomasse</v>
          </cell>
          <cell r="D48">
            <v>16319.08</v>
          </cell>
        </row>
        <row r="49">
          <cell r="B49" t="str">
            <v>Umweltwärme</v>
          </cell>
          <cell r="D49">
            <v>3675</v>
          </cell>
        </row>
        <row r="50">
          <cell r="B50" t="str">
            <v>EE-Fernwärme (Solarthermie)</v>
          </cell>
          <cell r="D50">
            <v>57</v>
          </cell>
        </row>
        <row r="51">
          <cell r="B51" t="str">
            <v>Summe</v>
          </cell>
          <cell r="D51">
            <v>23233.08</v>
          </cell>
        </row>
        <row r="52">
          <cell r="B52" t="str">
            <v>Wärme</v>
          </cell>
          <cell r="E52">
            <v>424216</v>
          </cell>
        </row>
        <row r="56">
          <cell r="D56" t="str">
            <v>Strom aus Erneuerbaren</v>
          </cell>
          <cell r="E56" t="str">
            <v>Stromverbrauch insgesamt</v>
          </cell>
        </row>
        <row r="57">
          <cell r="B57" t="str">
            <v>Windenergie</v>
          </cell>
        </row>
        <row r="58">
          <cell r="B58" t="str">
            <v>Photovoltaik</v>
          </cell>
          <cell r="D58">
            <v>3280</v>
          </cell>
        </row>
        <row r="59">
          <cell r="B59" t="str">
            <v>Wasserkraft</v>
          </cell>
          <cell r="D59">
            <v>997</v>
          </cell>
        </row>
        <row r="60">
          <cell r="B60" t="str">
            <v>Biomasse/Biogas</v>
          </cell>
        </row>
        <row r="61">
          <cell r="B61" t="str">
            <v>Klärgas</v>
          </cell>
        </row>
        <row r="62">
          <cell r="B62" t="str">
            <v>Summe</v>
          </cell>
          <cell r="D62">
            <v>4277</v>
          </cell>
        </row>
        <row r="63">
          <cell r="B63" t="str">
            <v>Stromverbrauch</v>
          </cell>
          <cell r="E63">
            <v>134459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sverzeichnis"/>
      <sheetName val="Abkürzungen"/>
      <sheetName val="Datenquellen"/>
      <sheetName val="Energiesteckbrief 2018"/>
      <sheetName val="Minimalbilanz KSP"/>
      <sheetName val="Importstruktur Bilanztool"/>
      <sheetName val="Straßenbeleuchtung"/>
      <sheetName val="Fuhrpark"/>
      <sheetName val="EEG-Stromeinspeisung"/>
      <sheetName val="Fernwärmeerzeugung"/>
      <sheetName val="Berechnung Öl, Kohle, Biomasse"/>
      <sheetName val="Erdgas"/>
      <sheetName val="Fernwärme"/>
      <sheetName val="Strom, Heizstrom, WP"/>
      <sheetName val="Solarthermie"/>
      <sheetName val="Flüssiggas"/>
      <sheetName val="Datenlieferung LfULG"/>
      <sheetName val="Datenlieferung Erdgas"/>
      <sheetName val="Datenlieferung Strom"/>
      <sheetName val="Datenlieferung Fernwärme"/>
      <sheetName val="Datenlieferung Solaratlas"/>
      <sheetName val="Kommunale Einrichtungen"/>
      <sheetName val="Energiebuchhaltung"/>
    </sheetNames>
    <sheetDataSet>
      <sheetData sheetId="0"/>
      <sheetData sheetId="1"/>
      <sheetData sheetId="2"/>
      <sheetData sheetId="3">
        <row r="23">
          <cell r="B23" t="str">
            <v>Haushalte</v>
          </cell>
          <cell r="D23">
            <v>148285.23000000001</v>
          </cell>
        </row>
        <row r="24">
          <cell r="B24" t="str">
            <v>Wirtschaft</v>
          </cell>
          <cell r="D24">
            <v>253876.97</v>
          </cell>
        </row>
        <row r="25">
          <cell r="B25" t="str">
            <v>Verkehr</v>
          </cell>
          <cell r="D25">
            <v>84391.82</v>
          </cell>
        </row>
        <row r="26">
          <cell r="B26" t="str">
            <v>Kommunale Verwaltung</v>
          </cell>
          <cell r="D26">
            <v>6644.68</v>
          </cell>
        </row>
        <row r="29">
          <cell r="B29" t="str">
            <v>Strom</v>
          </cell>
          <cell r="D29">
            <v>65484.99</v>
          </cell>
        </row>
        <row r="30">
          <cell r="B30" t="str">
            <v>Erdgas</v>
          </cell>
          <cell r="D30">
            <v>274448.8</v>
          </cell>
        </row>
        <row r="31">
          <cell r="B31" t="str">
            <v>Heizöl</v>
          </cell>
          <cell r="D31">
            <v>34652</v>
          </cell>
        </row>
        <row r="32">
          <cell r="B32" t="str">
            <v>Biomasse</v>
          </cell>
          <cell r="D32">
            <v>9418</v>
          </cell>
        </row>
        <row r="33">
          <cell r="B33" t="str">
            <v>Kraftstoffe</v>
          </cell>
          <cell r="D33">
            <v>84391.82</v>
          </cell>
        </row>
        <row r="34">
          <cell r="B34" t="str">
            <v>Fernwärme</v>
          </cell>
          <cell r="D34">
            <v>13601.31</v>
          </cell>
        </row>
        <row r="35">
          <cell r="B35" t="str">
            <v>Sonstige</v>
          </cell>
          <cell r="D35">
            <v>11201.780000000026</v>
          </cell>
        </row>
        <row r="36">
          <cell r="B36" t="str">
            <v>Summe</v>
          </cell>
        </row>
        <row r="39">
          <cell r="B39" t="str">
            <v>Erdgas</v>
          </cell>
          <cell r="D39">
            <v>1690</v>
          </cell>
        </row>
        <row r="40">
          <cell r="B40" t="str">
            <v>Strom - Gebäude</v>
          </cell>
          <cell r="D40">
            <v>1285.5</v>
          </cell>
        </row>
        <row r="41">
          <cell r="B41" t="str">
            <v>Strom - Straßenbeleuchtung</v>
          </cell>
          <cell r="D41">
            <v>641</v>
          </cell>
        </row>
        <row r="42">
          <cell r="B42" t="str">
            <v>Fernwärme</v>
          </cell>
          <cell r="D42">
            <v>2744.74</v>
          </cell>
        </row>
        <row r="43">
          <cell r="B43" t="str">
            <v>Flüssiggas</v>
          </cell>
          <cell r="D43">
            <v>282.94</v>
          </cell>
        </row>
        <row r="47">
          <cell r="D47" t="str">
            <v>Wärme aus Erneuerbaren</v>
          </cell>
          <cell r="E47" t="str">
            <v>Wärmeverbrauch insgesamt</v>
          </cell>
        </row>
        <row r="48">
          <cell r="B48" t="str">
            <v xml:space="preserve">Solarthermie </v>
          </cell>
          <cell r="D48">
            <v>1760.11</v>
          </cell>
        </row>
        <row r="49">
          <cell r="B49" t="str">
            <v>Biomasse</v>
          </cell>
          <cell r="D49">
            <v>9418.14</v>
          </cell>
        </row>
        <row r="50">
          <cell r="B50" t="str">
            <v>Umweltwärme</v>
          </cell>
          <cell r="D50">
            <v>1788.53</v>
          </cell>
        </row>
        <row r="51">
          <cell r="B51" t="str">
            <v>EE-Fernwärme</v>
          </cell>
          <cell r="D51">
            <v>3495.53667</v>
          </cell>
        </row>
        <row r="52">
          <cell r="B52" t="str">
            <v>Summe</v>
          </cell>
          <cell r="D52">
            <v>16462.31667</v>
          </cell>
        </row>
        <row r="53">
          <cell r="B53" t="str">
            <v>Wärme</v>
          </cell>
          <cell r="E53">
            <v>343321.89</v>
          </cell>
        </row>
        <row r="57">
          <cell r="D57" t="str">
            <v>Strom aus Erneuerbaren</v>
          </cell>
          <cell r="E57" t="str">
            <v>Stromverbrauch insgesamt</v>
          </cell>
        </row>
        <row r="58">
          <cell r="B58" t="str">
            <v>Windenergie</v>
          </cell>
        </row>
        <row r="59">
          <cell r="B59" t="str">
            <v>Photovoltaik</v>
          </cell>
          <cell r="D59">
            <v>12466.39</v>
          </cell>
        </row>
        <row r="60">
          <cell r="B60" t="str">
            <v>Wasserkraft</v>
          </cell>
        </row>
        <row r="61">
          <cell r="B61" t="str">
            <v>Biomasse/Biogas</v>
          </cell>
          <cell r="D61">
            <v>14354.55</v>
          </cell>
        </row>
        <row r="62">
          <cell r="B62" t="str">
            <v>Klärgas</v>
          </cell>
        </row>
        <row r="63">
          <cell r="B63" t="str">
            <v>Summe</v>
          </cell>
          <cell r="D63">
            <v>26820.94</v>
          </cell>
        </row>
        <row r="64">
          <cell r="B64" t="str">
            <v>Stromverbrauch</v>
          </cell>
          <cell r="E64">
            <v>65484.99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DA533-F044-4D65-BA28-01CFB7B7577D}">
  <sheetPr>
    <tabColor rgb="FFFF0000"/>
  </sheetPr>
  <dimension ref="A1:P137"/>
  <sheetViews>
    <sheetView showGridLines="0" tabSelected="1" zoomScale="90" zoomScaleNormal="90" workbookViewId="0">
      <selection activeCell="A36" sqref="A36"/>
    </sheetView>
  </sheetViews>
  <sheetFormatPr baseColWidth="10" defaultColWidth="10.81640625" defaultRowHeight="14.5" x14ac:dyDescent="0.35"/>
  <cols>
    <col min="1" max="1" width="22.1796875" customWidth="1"/>
    <col min="2" max="2" width="12.26953125" customWidth="1"/>
    <col min="3" max="3" width="25.54296875" customWidth="1"/>
    <col min="4" max="4" width="27.54296875" customWidth="1"/>
    <col min="5" max="5" width="26.7265625" customWidth="1"/>
    <col min="6" max="6" width="11.453125" customWidth="1"/>
  </cols>
  <sheetData>
    <row r="1" spans="1:16" ht="29.25" customHeight="1" x14ac:dyDescent="0.35">
      <c r="A1" s="1" t="s">
        <v>0</v>
      </c>
      <c r="B1" s="2"/>
      <c r="C1" s="3"/>
      <c r="D1" s="2"/>
      <c r="E1" s="4"/>
      <c r="F1" s="4"/>
      <c r="G1" s="4"/>
      <c r="H1" s="4"/>
      <c r="I1" s="4"/>
      <c r="J1" s="4"/>
      <c r="K1" s="4"/>
    </row>
    <row r="2" spans="1:16" ht="25" x14ac:dyDescent="0.5">
      <c r="A2" s="5" t="s">
        <v>138</v>
      </c>
      <c r="B2" s="6"/>
      <c r="C2" s="2"/>
      <c r="D2" s="7" t="s">
        <v>139</v>
      </c>
      <c r="E2" s="4"/>
      <c r="F2" s="4"/>
      <c r="G2" s="4"/>
      <c r="H2" s="4"/>
      <c r="I2" s="4"/>
      <c r="J2" s="4"/>
      <c r="K2" s="4"/>
    </row>
    <row r="3" spans="1:16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6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6" ht="15.5" x14ac:dyDescent="0.35">
      <c r="A5" s="8" t="s">
        <v>1</v>
      </c>
      <c r="B5" s="9"/>
      <c r="C5" s="10"/>
      <c r="D5" s="10"/>
      <c r="E5" s="11"/>
      <c r="F5" s="11"/>
      <c r="G5" s="11"/>
      <c r="H5" s="11"/>
      <c r="I5" s="12"/>
      <c r="J5" s="13"/>
      <c r="K5" s="13"/>
      <c r="L5" s="12"/>
      <c r="M5" s="12"/>
      <c r="N5" s="12"/>
      <c r="O5" s="12"/>
      <c r="P5" s="12"/>
    </row>
    <row r="6" spans="1:16" x14ac:dyDescent="0.35">
      <c r="A6" s="4"/>
      <c r="B6" s="14" t="s">
        <v>2</v>
      </c>
      <c r="C6" s="15"/>
      <c r="D6" s="15">
        <v>39394</v>
      </c>
      <c r="E6" s="16"/>
      <c r="F6" s="16" t="s">
        <v>3</v>
      </c>
      <c r="G6" s="16"/>
      <c r="H6" s="16"/>
      <c r="J6" s="4"/>
      <c r="K6" s="4"/>
    </row>
    <row r="7" spans="1:16" x14ac:dyDescent="0.35">
      <c r="A7" s="17"/>
      <c r="B7" s="18" t="s">
        <v>4</v>
      </c>
      <c r="C7" s="19"/>
      <c r="D7" s="19">
        <v>15338</v>
      </c>
      <c r="E7" s="20"/>
      <c r="F7" s="20" t="s">
        <v>5</v>
      </c>
      <c r="G7" s="20"/>
      <c r="H7" s="20"/>
      <c r="I7" s="21"/>
      <c r="J7" s="17"/>
      <c r="K7" s="17"/>
      <c r="L7" s="21"/>
      <c r="M7" s="21"/>
      <c r="N7" s="21"/>
      <c r="O7" s="21"/>
      <c r="P7" s="21"/>
    </row>
    <row r="8" spans="1:16" x14ac:dyDescent="0.35">
      <c r="A8" s="4"/>
      <c r="B8" s="14"/>
      <c r="C8" s="15"/>
      <c r="D8" s="15"/>
      <c r="E8" s="16"/>
      <c r="F8" s="16"/>
      <c r="G8" s="16"/>
      <c r="H8" s="16"/>
      <c r="J8" s="4"/>
      <c r="K8" s="4"/>
    </row>
    <row r="9" spans="1:16" ht="15.5" x14ac:dyDescent="0.35">
      <c r="A9" s="8" t="s">
        <v>6</v>
      </c>
      <c r="B9" s="9"/>
      <c r="C9" s="10"/>
      <c r="D9" s="10"/>
      <c r="E9" s="11"/>
      <c r="F9" s="22"/>
      <c r="G9" s="22"/>
      <c r="H9" s="22"/>
      <c r="I9" s="12"/>
      <c r="J9" s="13"/>
      <c r="K9" s="13"/>
      <c r="L9" s="12"/>
      <c r="M9" s="12"/>
      <c r="N9" s="12"/>
      <c r="O9" s="12"/>
      <c r="P9" s="12"/>
    </row>
    <row r="10" spans="1:16" x14ac:dyDescent="0.35">
      <c r="A10" s="23" t="s">
        <v>7</v>
      </c>
      <c r="B10" s="14" t="s">
        <v>8</v>
      </c>
      <c r="C10" s="15"/>
      <c r="D10" s="24">
        <f>+D26/D6</f>
        <v>19.153598771386505</v>
      </c>
      <c r="E10" s="16" t="s">
        <v>9</v>
      </c>
      <c r="F10" s="16" t="s">
        <v>10</v>
      </c>
      <c r="G10" s="16"/>
      <c r="H10" s="16"/>
      <c r="J10" s="4"/>
      <c r="K10" s="4"/>
    </row>
    <row r="11" spans="1:16" x14ac:dyDescent="0.35">
      <c r="A11" s="17"/>
      <c r="B11" s="18" t="s">
        <v>11</v>
      </c>
      <c r="C11" s="19"/>
      <c r="D11" s="25">
        <f>+D22/D6</f>
        <v>7.1133167487434639</v>
      </c>
      <c r="E11" s="20" t="s">
        <v>9</v>
      </c>
      <c r="F11" s="20" t="s">
        <v>10</v>
      </c>
      <c r="G11" s="20"/>
      <c r="H11" s="20"/>
      <c r="I11" s="21"/>
      <c r="J11" s="17"/>
      <c r="K11" s="17"/>
      <c r="L11" s="21"/>
      <c r="M11" s="21"/>
      <c r="N11" s="21"/>
      <c r="O11" s="21"/>
      <c r="P11" s="21"/>
    </row>
    <row r="12" spans="1:16" x14ac:dyDescent="0.35">
      <c r="A12" s="4"/>
      <c r="B12" s="14" t="s">
        <v>12</v>
      </c>
      <c r="C12" s="15"/>
      <c r="D12" s="24">
        <f>+(D23+D25)/D6</f>
        <v>7.0684114332131793</v>
      </c>
      <c r="E12" s="16" t="s">
        <v>9</v>
      </c>
      <c r="F12" s="16" t="s">
        <v>10</v>
      </c>
      <c r="G12" s="16"/>
      <c r="H12" s="16"/>
      <c r="J12" s="4"/>
      <c r="K12" s="4"/>
    </row>
    <row r="13" spans="1:16" x14ac:dyDescent="0.35">
      <c r="A13" s="17"/>
      <c r="B13" s="18" t="s">
        <v>13</v>
      </c>
      <c r="C13" s="19"/>
      <c r="D13" s="25">
        <f>+D24/D6</f>
        <v>4.9718705894298623</v>
      </c>
      <c r="E13" s="20" t="s">
        <v>9</v>
      </c>
      <c r="F13" s="20" t="s">
        <v>10</v>
      </c>
      <c r="G13" s="20"/>
      <c r="H13" s="20"/>
      <c r="I13" s="21"/>
      <c r="J13" s="17"/>
      <c r="K13" s="17"/>
      <c r="L13" s="21"/>
      <c r="M13" s="21"/>
      <c r="N13" s="21"/>
      <c r="O13" s="21"/>
      <c r="P13" s="21"/>
    </row>
    <row r="14" spans="1:16" ht="9" customHeight="1" x14ac:dyDescent="0.35">
      <c r="B14" s="14"/>
      <c r="C14" s="15"/>
      <c r="D14" s="15"/>
      <c r="E14" s="16"/>
      <c r="F14" s="16"/>
      <c r="G14" s="16"/>
      <c r="H14" s="16"/>
      <c r="J14" s="4"/>
      <c r="K14" s="4"/>
    </row>
    <row r="15" spans="1:16" ht="15" x14ac:dyDescent="0.4">
      <c r="A15" s="26" t="s">
        <v>14</v>
      </c>
      <c r="B15" s="18" t="s">
        <v>15</v>
      </c>
      <c r="C15" s="19"/>
      <c r="D15" s="27">
        <f>+D102/D6</f>
        <v>6.0818406356297912</v>
      </c>
      <c r="E15" s="18" t="s">
        <v>16</v>
      </c>
      <c r="F15" s="20" t="s">
        <v>10</v>
      </c>
      <c r="G15" s="20"/>
      <c r="H15" s="20"/>
      <c r="I15" s="21"/>
      <c r="J15" s="17"/>
      <c r="K15" s="17"/>
      <c r="L15" s="21"/>
      <c r="M15" s="21"/>
      <c r="N15" s="21"/>
      <c r="O15" s="21"/>
      <c r="P15" s="21"/>
    </row>
    <row r="16" spans="1:16" ht="15" x14ac:dyDescent="0.4">
      <c r="A16" s="4"/>
      <c r="B16" s="14" t="s">
        <v>11</v>
      </c>
      <c r="C16" s="15"/>
      <c r="D16" s="28">
        <f>+D98/D6</f>
        <v>2.1317657511296138</v>
      </c>
      <c r="E16" s="14" t="s">
        <v>16</v>
      </c>
      <c r="F16" s="16" t="s">
        <v>10</v>
      </c>
      <c r="G16" s="16"/>
      <c r="H16" s="16"/>
      <c r="J16" s="4"/>
      <c r="K16" s="4"/>
    </row>
    <row r="17" spans="1:16" ht="15" x14ac:dyDescent="0.4">
      <c r="A17" s="17"/>
      <c r="B17" s="18" t="s">
        <v>12</v>
      </c>
      <c r="C17" s="19"/>
      <c r="D17" s="27">
        <f>+D99/D6</f>
        <v>2.2280319337970247</v>
      </c>
      <c r="E17" s="20" t="s">
        <v>16</v>
      </c>
      <c r="F17" s="20" t="s">
        <v>10</v>
      </c>
      <c r="G17" s="20"/>
      <c r="H17" s="20"/>
      <c r="I17" s="21"/>
      <c r="J17" s="17"/>
      <c r="K17" s="17"/>
      <c r="L17" s="21"/>
      <c r="M17" s="21"/>
      <c r="N17" s="21"/>
      <c r="O17" s="21"/>
      <c r="P17" s="21"/>
    </row>
    <row r="18" spans="1:16" ht="15" x14ac:dyDescent="0.4">
      <c r="A18" s="4"/>
      <c r="B18" s="14" t="s">
        <v>13</v>
      </c>
      <c r="C18" s="15"/>
      <c r="D18" s="28">
        <f>+D100/D6</f>
        <v>1.6190440168553588</v>
      </c>
      <c r="E18" s="16" t="s">
        <v>16</v>
      </c>
      <c r="F18" s="16" t="s">
        <v>10</v>
      </c>
      <c r="G18" s="16"/>
      <c r="H18" s="16"/>
      <c r="J18" s="4"/>
      <c r="K18" s="4"/>
    </row>
    <row r="19" spans="1:16" ht="15" x14ac:dyDescent="0.4">
      <c r="A19" s="17"/>
      <c r="B19" s="18" t="s">
        <v>17</v>
      </c>
      <c r="C19" s="19"/>
      <c r="D19" s="27">
        <f>+D101/D6</f>
        <v>0.10299893384779409</v>
      </c>
      <c r="E19" s="20" t="s">
        <v>16</v>
      </c>
      <c r="F19" s="20" t="s">
        <v>10</v>
      </c>
      <c r="G19" s="20"/>
      <c r="H19" s="20"/>
      <c r="I19" s="21"/>
      <c r="J19" s="17"/>
      <c r="K19" s="17"/>
      <c r="L19" s="21"/>
      <c r="M19" s="21"/>
      <c r="N19" s="21"/>
      <c r="O19" s="21"/>
      <c r="P19" s="21"/>
    </row>
    <row r="20" spans="1:16" x14ac:dyDescent="0.35">
      <c r="A20" s="4"/>
      <c r="B20" s="4"/>
      <c r="C20" s="29"/>
      <c r="D20" s="29"/>
      <c r="E20" s="4"/>
      <c r="F20" s="4"/>
      <c r="G20" s="4"/>
      <c r="H20" s="4"/>
      <c r="I20" s="4"/>
      <c r="J20" s="4"/>
      <c r="K20" s="4"/>
    </row>
    <row r="21" spans="1:16" ht="15.5" x14ac:dyDescent="0.35">
      <c r="A21" s="8" t="s">
        <v>18</v>
      </c>
      <c r="B21" s="8"/>
      <c r="C21" s="10"/>
      <c r="D21" s="10"/>
      <c r="E21" s="13"/>
      <c r="F21" s="13"/>
      <c r="G21" s="13"/>
      <c r="H21" s="13"/>
      <c r="I21" s="13"/>
      <c r="J21" s="13"/>
      <c r="K21" s="13"/>
      <c r="L21" s="12"/>
      <c r="M21" s="12"/>
      <c r="N21" s="12"/>
      <c r="O21" s="12"/>
      <c r="P21" s="12"/>
    </row>
    <row r="22" spans="1:16" x14ac:dyDescent="0.35">
      <c r="A22" s="23" t="s">
        <v>19</v>
      </c>
      <c r="B22" s="14" t="s">
        <v>20</v>
      </c>
      <c r="C22" s="15"/>
      <c r="D22" s="15">
        <v>280222</v>
      </c>
      <c r="E22" s="4"/>
      <c r="F22" t="s">
        <v>21</v>
      </c>
    </row>
    <row r="23" spans="1:16" x14ac:dyDescent="0.35">
      <c r="A23" s="17"/>
      <c r="B23" s="18" t="s">
        <v>22</v>
      </c>
      <c r="C23" s="19"/>
      <c r="D23" s="19">
        <f>185035+81199.9</f>
        <v>266234.90000000002</v>
      </c>
      <c r="E23" s="17"/>
      <c r="F23" s="21" t="s">
        <v>23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x14ac:dyDescent="0.35">
      <c r="A24" s="4"/>
      <c r="B24" s="14" t="s">
        <v>24</v>
      </c>
      <c r="C24" s="15"/>
      <c r="D24" s="15">
        <f>195470.28+391.59</f>
        <v>195861.87</v>
      </c>
      <c r="E24" s="4"/>
      <c r="F24" t="s">
        <v>25</v>
      </c>
    </row>
    <row r="25" spans="1:16" x14ac:dyDescent="0.35">
      <c r="A25" s="17"/>
      <c r="B25" s="18" t="s">
        <v>17</v>
      </c>
      <c r="C25" s="19"/>
      <c r="D25" s="19">
        <v>12218.1</v>
      </c>
      <c r="E25" s="17"/>
      <c r="F25" s="21" t="s">
        <v>21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x14ac:dyDescent="0.35">
      <c r="A26" s="4"/>
      <c r="B26" s="14" t="s">
        <v>26</v>
      </c>
      <c r="C26" s="15"/>
      <c r="D26" s="15">
        <f>+SUM(D22:D25)</f>
        <v>754536.87</v>
      </c>
      <c r="E26" s="4"/>
      <c r="F26" t="s">
        <v>27</v>
      </c>
    </row>
    <row r="27" spans="1:16" x14ac:dyDescent="0.35">
      <c r="A27" s="17"/>
      <c r="B27" s="21"/>
      <c r="C27" s="21"/>
      <c r="D27" s="21"/>
      <c r="E27" s="17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x14ac:dyDescent="0.35">
      <c r="A28" s="23" t="s">
        <v>28</v>
      </c>
      <c r="B28" s="14" t="s">
        <v>29</v>
      </c>
      <c r="C28" s="15"/>
      <c r="D28" s="15">
        <f>133371+1088</f>
        <v>134459</v>
      </c>
      <c r="E28" s="4"/>
      <c r="F28" t="s">
        <v>30</v>
      </c>
    </row>
    <row r="29" spans="1:16" x14ac:dyDescent="0.35">
      <c r="A29" s="17"/>
      <c r="B29" s="18" t="s">
        <v>31</v>
      </c>
      <c r="C29" s="19"/>
      <c r="D29" s="19">
        <v>316505.75</v>
      </c>
      <c r="E29" s="17"/>
      <c r="F29" s="21" t="s">
        <v>32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x14ac:dyDescent="0.35">
      <c r="A30" s="30"/>
      <c r="B30" s="31" t="s">
        <v>33</v>
      </c>
      <c r="C30" s="32"/>
      <c r="D30" s="32">
        <v>26273.4</v>
      </c>
      <c r="E30" s="30"/>
      <c r="F30" t="s">
        <v>32</v>
      </c>
      <c r="G30" s="33"/>
      <c r="I30" s="33"/>
      <c r="J30" s="33"/>
      <c r="L30" s="33"/>
      <c r="M30" s="33"/>
      <c r="O30" s="33"/>
      <c r="P30" s="33"/>
    </row>
    <row r="31" spans="1:16" x14ac:dyDescent="0.35">
      <c r="A31" s="17"/>
      <c r="B31" s="18" t="s">
        <v>34</v>
      </c>
      <c r="C31" s="21"/>
      <c r="D31" s="19">
        <v>16259.1</v>
      </c>
      <c r="E31" s="21"/>
      <c r="F31" s="21" t="s">
        <v>32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x14ac:dyDescent="0.35">
      <c r="A32" s="30"/>
      <c r="B32" s="31" t="s">
        <v>35</v>
      </c>
      <c r="C32" s="32"/>
      <c r="D32" s="32">
        <f>+D24</f>
        <v>195861.87</v>
      </c>
      <c r="E32" s="30"/>
      <c r="F32" t="s">
        <v>36</v>
      </c>
      <c r="G32" s="33"/>
      <c r="I32" s="33"/>
      <c r="J32" s="33"/>
      <c r="L32" s="33"/>
      <c r="M32" s="33"/>
      <c r="O32" s="33"/>
      <c r="P32" s="33"/>
    </row>
    <row r="33" spans="1:16" x14ac:dyDescent="0.35">
      <c r="A33" s="17"/>
      <c r="B33" s="18" t="s">
        <v>37</v>
      </c>
      <c r="C33" s="21"/>
      <c r="D33" s="19">
        <v>49976</v>
      </c>
      <c r="E33" s="21"/>
      <c r="F33" s="21" t="s">
        <v>32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x14ac:dyDescent="0.35">
      <c r="A34" s="30"/>
      <c r="B34" s="31" t="s">
        <v>38</v>
      </c>
      <c r="C34" s="32"/>
      <c r="D34" s="32">
        <f>+D26-D28-D29-D32-D30-D31-D33</f>
        <v>15201.750000000007</v>
      </c>
      <c r="E34" s="30"/>
      <c r="F34" t="s">
        <v>27</v>
      </c>
      <c r="G34" s="33"/>
      <c r="I34" s="33"/>
      <c r="J34" s="33"/>
      <c r="L34" s="33"/>
      <c r="M34" s="33"/>
      <c r="O34" s="33"/>
      <c r="P34" s="33"/>
    </row>
    <row r="35" spans="1:16" ht="16.5" customHeight="1" x14ac:dyDescent="0.35">
      <c r="A35" s="17"/>
      <c r="B35" s="18" t="s">
        <v>26</v>
      </c>
      <c r="C35" s="21"/>
      <c r="D35" s="19">
        <f>+D28+D29+D30+D32+D34+D31+D33</f>
        <v>754536.87</v>
      </c>
      <c r="E35" s="21"/>
      <c r="F35" s="21" t="s">
        <v>27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ht="304.5" customHeight="1" x14ac:dyDescent="0.35">
      <c r="A36" s="4"/>
      <c r="B36" s="4"/>
      <c r="C36" s="29"/>
      <c r="D36" s="29"/>
      <c r="E36" s="4"/>
      <c r="F36" s="4"/>
      <c r="G36" s="4"/>
    </row>
    <row r="37" spans="1:16" ht="15.5" x14ac:dyDescent="0.35">
      <c r="A37" s="8" t="s">
        <v>39</v>
      </c>
      <c r="B37" s="8"/>
      <c r="C37" s="10"/>
      <c r="D37" s="10"/>
      <c r="E37" s="13"/>
      <c r="F37" s="13"/>
      <c r="G37" s="13"/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35">
      <c r="A38" s="4"/>
      <c r="B38" s="14" t="s">
        <v>31</v>
      </c>
      <c r="C38" s="15"/>
      <c r="D38" s="15">
        <v>6516</v>
      </c>
      <c r="E38" s="4"/>
      <c r="F38" t="s">
        <v>40</v>
      </c>
      <c r="G38" s="30"/>
      <c r="I38" s="30"/>
      <c r="J38" s="30"/>
      <c r="K38" s="30"/>
      <c r="L38" s="30"/>
      <c r="M38" s="30"/>
      <c r="N38" s="30"/>
      <c r="O38" s="30"/>
    </row>
    <row r="39" spans="1:16" x14ac:dyDescent="0.35">
      <c r="A39" s="17"/>
      <c r="B39" s="18" t="s">
        <v>41</v>
      </c>
      <c r="C39" s="19"/>
      <c r="D39" s="19">
        <v>1928</v>
      </c>
      <c r="E39" s="17"/>
      <c r="F39" s="21" t="s">
        <v>40</v>
      </c>
      <c r="G39" s="17"/>
      <c r="H39" s="21"/>
      <c r="I39" s="17"/>
      <c r="J39" s="17"/>
      <c r="K39" s="17"/>
      <c r="L39" s="17"/>
      <c r="M39" s="17"/>
      <c r="N39" s="17"/>
      <c r="O39" s="17"/>
      <c r="P39" s="21"/>
    </row>
    <row r="40" spans="1:16" x14ac:dyDescent="0.35">
      <c r="A40" s="4"/>
      <c r="B40" s="14" t="s">
        <v>42</v>
      </c>
      <c r="C40" s="15"/>
      <c r="D40" s="15">
        <v>1628.1</v>
      </c>
      <c r="E40" s="4"/>
      <c r="F40" t="s">
        <v>43</v>
      </c>
      <c r="G40" s="30"/>
      <c r="I40" s="30"/>
      <c r="J40" s="30"/>
      <c r="K40" s="30"/>
      <c r="L40" s="30"/>
      <c r="M40" s="30"/>
      <c r="N40" s="30"/>
      <c r="O40" s="30"/>
    </row>
    <row r="41" spans="1:16" x14ac:dyDescent="0.35">
      <c r="A41" s="17"/>
      <c r="B41" s="18" t="s">
        <v>37</v>
      </c>
      <c r="C41" s="19"/>
      <c r="D41" s="19">
        <v>2062</v>
      </c>
      <c r="E41" s="17"/>
      <c r="F41" s="21" t="s">
        <v>40</v>
      </c>
      <c r="G41" s="17"/>
      <c r="H41" s="21"/>
      <c r="I41" s="17"/>
      <c r="J41" s="17"/>
      <c r="K41" s="17"/>
      <c r="L41" s="17"/>
      <c r="M41" s="17"/>
      <c r="N41" s="17"/>
      <c r="O41" s="17"/>
      <c r="P41" s="21"/>
    </row>
    <row r="42" spans="1:16" x14ac:dyDescent="0.35">
      <c r="A42" s="30"/>
      <c r="B42" s="31" t="s">
        <v>33</v>
      </c>
      <c r="C42" s="32"/>
      <c r="D42" s="32">
        <v>84</v>
      </c>
      <c r="E42" s="30"/>
      <c r="F42" t="s">
        <v>40</v>
      </c>
      <c r="G42" s="30"/>
      <c r="I42" s="30"/>
      <c r="J42" s="30"/>
      <c r="K42" s="30"/>
      <c r="L42" s="30"/>
      <c r="M42" s="30"/>
      <c r="N42" s="30"/>
      <c r="O42" s="30"/>
    </row>
    <row r="43" spans="1:16" x14ac:dyDescent="0.35">
      <c r="A43" s="17"/>
      <c r="B43" s="18" t="s">
        <v>26</v>
      </c>
      <c r="C43" s="19"/>
      <c r="D43" s="19">
        <f>+SUM(D38:D42)</f>
        <v>12218.1</v>
      </c>
      <c r="E43" s="17"/>
      <c r="F43" s="21"/>
      <c r="G43" s="17"/>
      <c r="H43" s="21"/>
      <c r="I43" s="17"/>
      <c r="J43" s="17"/>
      <c r="K43" s="17"/>
      <c r="L43" s="17"/>
      <c r="M43" s="17"/>
      <c r="N43" s="17"/>
      <c r="O43" s="17"/>
      <c r="P43" s="21"/>
    </row>
    <row r="44" spans="1:16" ht="227.25" customHeight="1" x14ac:dyDescent="0.35">
      <c r="A44" s="4"/>
      <c r="B44" s="4"/>
      <c r="C44" s="29"/>
      <c r="D44" s="29"/>
      <c r="E44" s="4"/>
      <c r="F44" s="4"/>
      <c r="G44" s="4"/>
    </row>
    <row r="45" spans="1:16" ht="15.5" x14ac:dyDescent="0.35">
      <c r="A45" s="8" t="s">
        <v>44</v>
      </c>
      <c r="B45" s="8"/>
      <c r="C45" s="10"/>
      <c r="D45" s="10"/>
      <c r="E45" s="13"/>
      <c r="F45" s="13"/>
      <c r="G45" s="13"/>
      <c r="H45" s="34"/>
      <c r="I45" s="34"/>
      <c r="J45" s="34"/>
      <c r="K45" s="34"/>
      <c r="L45" s="34"/>
      <c r="M45" s="12"/>
      <c r="N45" s="12"/>
      <c r="O45" s="12"/>
      <c r="P45" s="12"/>
    </row>
    <row r="46" spans="1:16" x14ac:dyDescent="0.35">
      <c r="A46" s="4"/>
      <c r="B46" s="4"/>
      <c r="D46" s="14" t="s">
        <v>45</v>
      </c>
      <c r="E46" s="14" t="s">
        <v>46</v>
      </c>
    </row>
    <row r="47" spans="1:16" x14ac:dyDescent="0.35">
      <c r="A47" s="17"/>
      <c r="B47" s="18" t="s">
        <v>47</v>
      </c>
      <c r="C47" s="21"/>
      <c r="D47" s="19">
        <v>3182</v>
      </c>
      <c r="E47" s="35"/>
      <c r="F47" s="21" t="s">
        <v>48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x14ac:dyDescent="0.35">
      <c r="A48" s="4"/>
      <c r="B48" s="14" t="s">
        <v>34</v>
      </c>
      <c r="D48" s="15">
        <f>60.08+16259</f>
        <v>16319.08</v>
      </c>
      <c r="E48" s="29"/>
      <c r="F48" t="s">
        <v>48</v>
      </c>
    </row>
    <row r="49" spans="1:16" x14ac:dyDescent="0.35">
      <c r="A49" s="17"/>
      <c r="B49" s="18" t="s">
        <v>49</v>
      </c>
      <c r="C49" s="21"/>
      <c r="D49" s="19">
        <v>3675</v>
      </c>
      <c r="E49" s="35"/>
      <c r="F49" s="21" t="s">
        <v>48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1:16" x14ac:dyDescent="0.35">
      <c r="A50" s="4"/>
      <c r="B50" s="14" t="s">
        <v>50</v>
      </c>
      <c r="D50" s="15">
        <f>+D78</f>
        <v>57</v>
      </c>
      <c r="E50" s="29"/>
    </row>
    <row r="51" spans="1:16" x14ac:dyDescent="0.35">
      <c r="A51" s="17"/>
      <c r="B51" s="18" t="s">
        <v>26</v>
      </c>
      <c r="C51" s="21"/>
      <c r="D51" s="19">
        <f>+D47+D48+D49+D50</f>
        <v>23233.08</v>
      </c>
      <c r="E51" s="35"/>
      <c r="F51" s="21" t="s">
        <v>27</v>
      </c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1:16" x14ac:dyDescent="0.35">
      <c r="A52" s="4"/>
      <c r="B52" s="14" t="s">
        <v>51</v>
      </c>
      <c r="D52" s="15"/>
      <c r="E52" s="15">
        <f>+D35-D32-D28</f>
        <v>424216</v>
      </c>
      <c r="F52" t="s">
        <v>27</v>
      </c>
    </row>
    <row r="53" spans="1:16" x14ac:dyDescent="0.35">
      <c r="A53" s="17"/>
      <c r="B53" s="18" t="s">
        <v>52</v>
      </c>
      <c r="C53" s="21"/>
      <c r="D53" s="36">
        <f>+D51/E52</f>
        <v>5.4767099779357689E-2</v>
      </c>
      <c r="E53" s="35"/>
      <c r="F53" s="21" t="s">
        <v>27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1:16" ht="285" customHeight="1" x14ac:dyDescent="0.35">
      <c r="A54" s="4"/>
      <c r="B54" s="4"/>
      <c r="C54" s="4"/>
      <c r="D54" s="29"/>
      <c r="E54" s="37"/>
    </row>
    <row r="55" spans="1:16" ht="15.5" x14ac:dyDescent="0.35">
      <c r="A55" s="8" t="s">
        <v>53</v>
      </c>
      <c r="B55" s="8"/>
      <c r="C55" s="10"/>
      <c r="D55" s="10"/>
      <c r="E55" s="38"/>
      <c r="F55" s="12"/>
      <c r="G55" s="12"/>
      <c r="H55" s="39"/>
      <c r="I55" s="39"/>
      <c r="J55" s="39"/>
      <c r="K55" s="39"/>
      <c r="L55" s="39"/>
      <c r="M55" s="12"/>
      <c r="N55" s="12"/>
      <c r="O55" s="12"/>
      <c r="P55" s="12"/>
    </row>
    <row r="56" spans="1:16" x14ac:dyDescent="0.35">
      <c r="A56" s="40"/>
      <c r="B56" s="41"/>
      <c r="D56" s="14" t="s">
        <v>54</v>
      </c>
      <c r="E56" s="42" t="s">
        <v>55</v>
      </c>
    </row>
    <row r="57" spans="1:16" x14ac:dyDescent="0.35">
      <c r="A57" s="17"/>
      <c r="B57" s="18" t="s">
        <v>56</v>
      </c>
      <c r="C57" s="21"/>
      <c r="D57" s="19"/>
      <c r="E57" s="35"/>
      <c r="F57" s="21" t="s">
        <v>57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1:16" x14ac:dyDescent="0.35">
      <c r="A58" s="4"/>
      <c r="B58" s="14" t="s">
        <v>58</v>
      </c>
      <c r="D58" s="15">
        <v>3280</v>
      </c>
      <c r="E58" s="29"/>
      <c r="F58" t="s">
        <v>57</v>
      </c>
    </row>
    <row r="59" spans="1:16" x14ac:dyDescent="0.35">
      <c r="A59" s="17"/>
      <c r="B59" s="18" t="s">
        <v>59</v>
      </c>
      <c r="C59" s="21"/>
      <c r="D59" s="19">
        <v>997</v>
      </c>
      <c r="E59" s="35"/>
      <c r="F59" s="21" t="s">
        <v>57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1:16" x14ac:dyDescent="0.35">
      <c r="A60" s="4"/>
      <c r="B60" s="14" t="s">
        <v>60</v>
      </c>
      <c r="D60" s="15"/>
      <c r="E60" s="29"/>
      <c r="F60" t="s">
        <v>57</v>
      </c>
    </row>
    <row r="61" spans="1:16" x14ac:dyDescent="0.35">
      <c r="A61" s="17"/>
      <c r="B61" s="18" t="s">
        <v>61</v>
      </c>
      <c r="C61" s="21"/>
      <c r="D61" s="19"/>
      <c r="E61" s="35"/>
      <c r="F61" s="21" t="s">
        <v>57</v>
      </c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1:16" x14ac:dyDescent="0.35">
      <c r="A62" s="4"/>
      <c r="B62" s="14" t="s">
        <v>26</v>
      </c>
      <c r="D62" s="15">
        <f>+SUM(D57:D61)</f>
        <v>4277</v>
      </c>
      <c r="E62" s="29"/>
      <c r="F62" t="s">
        <v>27</v>
      </c>
    </row>
    <row r="63" spans="1:16" x14ac:dyDescent="0.35">
      <c r="A63" s="17"/>
      <c r="B63" s="18" t="s">
        <v>62</v>
      </c>
      <c r="C63" s="21"/>
      <c r="D63" s="35"/>
      <c r="E63" s="19">
        <f>+D28</f>
        <v>134459</v>
      </c>
      <c r="F63" s="21" t="s">
        <v>27</v>
      </c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1:16" x14ac:dyDescent="0.35">
      <c r="B64" s="14" t="s">
        <v>63</v>
      </c>
      <c r="C64" s="43"/>
      <c r="D64" s="44">
        <f>+D62/E63*100</f>
        <v>3.180895291501499</v>
      </c>
      <c r="F64" t="s">
        <v>27</v>
      </c>
    </row>
    <row r="65" spans="1:16" x14ac:dyDescent="0.35">
      <c r="A65" s="4"/>
      <c r="E65" s="29"/>
    </row>
    <row r="70" spans="1:16" ht="247.5" customHeight="1" x14ac:dyDescent="0.35"/>
    <row r="71" spans="1:16" ht="19.5" customHeight="1" x14ac:dyDescent="0.35">
      <c r="A71" s="8" t="s">
        <v>64</v>
      </c>
      <c r="B71" s="8"/>
      <c r="C71" s="10"/>
      <c r="D71" s="10"/>
      <c r="E71" s="38"/>
      <c r="F71" s="12"/>
      <c r="G71" s="12"/>
      <c r="H71" s="39"/>
      <c r="I71" s="39"/>
      <c r="J71" s="39"/>
      <c r="K71" s="39"/>
      <c r="L71" s="39"/>
      <c r="M71" s="12"/>
      <c r="N71" s="12"/>
      <c r="O71" s="12"/>
      <c r="P71" s="12"/>
    </row>
    <row r="72" spans="1:16" ht="19.5" customHeight="1" x14ac:dyDescent="0.35">
      <c r="A72" s="45" t="s">
        <v>65</v>
      </c>
      <c r="B72" s="21"/>
      <c r="C72" s="21"/>
      <c r="D72" s="46" t="s">
        <v>66</v>
      </c>
      <c r="E72" s="47" t="s">
        <v>67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1:16" ht="20.25" customHeight="1" x14ac:dyDescent="0.35">
      <c r="A73" s="40"/>
      <c r="B73" s="48" t="s">
        <v>68</v>
      </c>
      <c r="D73" s="49">
        <v>57290</v>
      </c>
      <c r="E73" s="50">
        <f>+D73/$D$73*100</f>
        <v>100</v>
      </c>
      <c r="F73" t="s">
        <v>69</v>
      </c>
    </row>
    <row r="74" spans="1:16" ht="20.25" customHeight="1" x14ac:dyDescent="0.35">
      <c r="A74" s="17"/>
      <c r="B74" s="18" t="s">
        <v>70</v>
      </c>
      <c r="C74" s="21"/>
      <c r="D74" s="19">
        <v>7063</v>
      </c>
      <c r="E74" s="51">
        <f>+D74/$D$73*100</f>
        <v>12.328504101937511</v>
      </c>
      <c r="F74" s="21" t="s">
        <v>71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1:16" ht="20.25" customHeight="1" x14ac:dyDescent="0.35">
      <c r="A75" s="30"/>
      <c r="B75" s="31" t="s">
        <v>72</v>
      </c>
      <c r="C75" s="33"/>
      <c r="D75" s="32">
        <v>2818</v>
      </c>
      <c r="E75" s="52">
        <f t="shared" ref="E75:E78" si="0">+D75/$D$73*100</f>
        <v>4.9188340024437078</v>
      </c>
      <c r="F75" t="s">
        <v>71</v>
      </c>
    </row>
    <row r="76" spans="1:16" ht="20.25" customHeight="1" x14ac:dyDescent="0.35">
      <c r="A76" s="17"/>
      <c r="B76" s="18" t="s">
        <v>73</v>
      </c>
      <c r="C76" s="21"/>
      <c r="D76" s="19">
        <v>29272</v>
      </c>
      <c r="E76" s="51">
        <f t="shared" si="0"/>
        <v>51.094431838017108</v>
      </c>
      <c r="F76" s="21" t="s">
        <v>71</v>
      </c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1:16" ht="20.25" customHeight="1" x14ac:dyDescent="0.35">
      <c r="A77" s="30"/>
      <c r="B77" s="31" t="s">
        <v>74</v>
      </c>
      <c r="C77" s="33"/>
      <c r="D77" s="32">
        <v>18080</v>
      </c>
      <c r="E77" s="52">
        <f t="shared" si="0"/>
        <v>31.558736254145575</v>
      </c>
      <c r="F77" t="s">
        <v>71</v>
      </c>
    </row>
    <row r="78" spans="1:16" ht="20.25" customHeight="1" x14ac:dyDescent="0.35">
      <c r="A78" s="17"/>
      <c r="B78" s="18" t="s">
        <v>75</v>
      </c>
      <c r="C78" s="21"/>
      <c r="D78" s="19">
        <v>57</v>
      </c>
      <c r="E78" s="51">
        <f t="shared" si="0"/>
        <v>9.9493803456100538E-2</v>
      </c>
      <c r="F78" s="21" t="s">
        <v>71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1:16" ht="20.25" customHeight="1" x14ac:dyDescent="0.35">
      <c r="A79" s="30"/>
      <c r="B79" s="31"/>
      <c r="C79" s="33"/>
      <c r="D79" s="32"/>
      <c r="E79" s="52"/>
    </row>
    <row r="80" spans="1:16" ht="20.25" customHeight="1" x14ac:dyDescent="0.35">
      <c r="A80" s="45" t="s">
        <v>76</v>
      </c>
      <c r="B80" s="53"/>
      <c r="C80" s="54"/>
      <c r="D80" s="35" t="s">
        <v>66</v>
      </c>
      <c r="E80" s="46" t="s">
        <v>67</v>
      </c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</row>
    <row r="81" spans="1:16" ht="20.25" customHeight="1" x14ac:dyDescent="0.35">
      <c r="B81" s="48" t="s">
        <v>77</v>
      </c>
      <c r="C81" s="55"/>
      <c r="D81" s="56">
        <v>33266</v>
      </c>
      <c r="E81" s="50">
        <f>+D81/$D$81*100</f>
        <v>100</v>
      </c>
      <c r="F81" t="s">
        <v>78</v>
      </c>
    </row>
    <row r="82" spans="1:16" ht="20.25" customHeight="1" x14ac:dyDescent="0.35">
      <c r="A82" s="17"/>
      <c r="B82" s="18" t="s">
        <v>79</v>
      </c>
      <c r="C82" s="21"/>
      <c r="D82" s="19">
        <v>551</v>
      </c>
      <c r="E82" s="51">
        <f>+D82/$D$81*100</f>
        <v>1.6563458185534781</v>
      </c>
      <c r="F82" s="21" t="s">
        <v>71</v>
      </c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1:16" ht="20.25" customHeight="1" x14ac:dyDescent="0.35">
      <c r="A83" s="30"/>
      <c r="B83" s="31" t="s">
        <v>80</v>
      </c>
      <c r="C83" s="33"/>
      <c r="D83" s="32">
        <v>4277</v>
      </c>
      <c r="E83" s="52">
        <f>+D83/$D$81*100</f>
        <v>12.856971081584801</v>
      </c>
      <c r="F83" t="s">
        <v>71</v>
      </c>
    </row>
    <row r="84" spans="1:16" ht="20.25" customHeight="1" x14ac:dyDescent="0.35">
      <c r="A84" s="17"/>
      <c r="B84" s="18" t="s">
        <v>81</v>
      </c>
      <c r="C84" s="21"/>
      <c r="D84" s="19">
        <v>28438</v>
      </c>
      <c r="E84" s="51">
        <f>+D84/$D$81*100</f>
        <v>85.486683099861722</v>
      </c>
      <c r="F84" s="21" t="s">
        <v>71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1:16" ht="20.25" customHeight="1" x14ac:dyDescent="0.35">
      <c r="B85" s="40"/>
      <c r="C85" s="57"/>
      <c r="D85" s="57"/>
    </row>
    <row r="86" spans="1:16" ht="20.25" customHeight="1" x14ac:dyDescent="0.35">
      <c r="A86" s="45" t="s">
        <v>37</v>
      </c>
      <c r="B86" s="53"/>
      <c r="C86" s="54"/>
      <c r="D86" s="35" t="s">
        <v>66</v>
      </c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</row>
    <row r="87" spans="1:16" ht="20.25" customHeight="1" x14ac:dyDescent="0.35">
      <c r="B87" s="40" t="s">
        <v>82</v>
      </c>
      <c r="C87" s="57"/>
      <c r="D87" s="58">
        <f>+D33</f>
        <v>49976</v>
      </c>
      <c r="F87" t="s">
        <v>10</v>
      </c>
    </row>
    <row r="88" spans="1:16" ht="20.25" customHeight="1" x14ac:dyDescent="0.35">
      <c r="A88" s="45"/>
      <c r="B88" s="17" t="s">
        <v>83</v>
      </c>
      <c r="C88" s="35"/>
      <c r="D88" s="59"/>
      <c r="E88" s="60">
        <v>0.11409999999999999</v>
      </c>
      <c r="F88" s="21" t="s">
        <v>84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1:16" ht="20.25" customHeight="1" x14ac:dyDescent="0.35">
      <c r="A89" s="55"/>
      <c r="B89" s="4" t="s">
        <v>85</v>
      </c>
      <c r="C89" s="29"/>
      <c r="D89" s="58"/>
      <c r="E89" s="61">
        <f>100-E88</f>
        <v>99.885900000000007</v>
      </c>
      <c r="F89" t="s">
        <v>10</v>
      </c>
    </row>
    <row r="90" spans="1:16" ht="18" customHeight="1" x14ac:dyDescent="0.35">
      <c r="B90" s="40"/>
      <c r="C90" s="57"/>
      <c r="D90" s="57"/>
    </row>
    <row r="91" spans="1:16" ht="20.25" customHeight="1" x14ac:dyDescent="0.35">
      <c r="A91" s="45" t="s">
        <v>29</v>
      </c>
      <c r="B91" s="53"/>
      <c r="C91" s="54"/>
      <c r="D91" s="35" t="s">
        <v>66</v>
      </c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1:16" ht="20.25" customHeight="1" x14ac:dyDescent="0.35">
      <c r="B92" s="40" t="s">
        <v>86</v>
      </c>
      <c r="C92" s="57"/>
      <c r="D92" s="58">
        <f>+D28</f>
        <v>134459</v>
      </c>
      <c r="F92" t="s">
        <v>10</v>
      </c>
    </row>
    <row r="93" spans="1:16" ht="20.25" customHeight="1" x14ac:dyDescent="0.35">
      <c r="A93" s="45"/>
      <c r="B93" s="17" t="s">
        <v>87</v>
      </c>
      <c r="C93" s="35"/>
      <c r="D93" s="54"/>
      <c r="E93" s="60">
        <f>+D64</f>
        <v>3.180895291501499</v>
      </c>
      <c r="F93" s="21" t="s">
        <v>10</v>
      </c>
      <c r="G93" s="21"/>
      <c r="H93" s="21"/>
      <c r="I93" s="21"/>
      <c r="J93" s="21"/>
      <c r="K93" s="21"/>
      <c r="L93" s="21"/>
      <c r="M93" s="21"/>
      <c r="N93" s="21"/>
      <c r="O93" s="21"/>
      <c r="P93" s="21"/>
    </row>
    <row r="94" spans="1:16" ht="20.25" customHeight="1" x14ac:dyDescent="0.35">
      <c r="A94" s="55"/>
      <c r="B94" s="4" t="s">
        <v>88</v>
      </c>
      <c r="C94" s="29"/>
      <c r="D94" s="57"/>
      <c r="E94" s="61">
        <v>20.157800000000002</v>
      </c>
      <c r="F94" t="s">
        <v>89</v>
      </c>
    </row>
    <row r="95" spans="1:16" ht="20.25" customHeight="1" x14ac:dyDescent="0.35">
      <c r="A95" s="45"/>
      <c r="B95" s="17" t="s">
        <v>90</v>
      </c>
      <c r="C95" s="35"/>
      <c r="D95" s="54"/>
      <c r="E95" s="60">
        <f>100-E94-E93</f>
        <v>76.661304708498491</v>
      </c>
      <c r="F95" s="21" t="s">
        <v>10</v>
      </c>
      <c r="G95" s="21"/>
      <c r="H95" s="21"/>
      <c r="I95" s="21"/>
      <c r="J95" s="21"/>
      <c r="K95" s="21"/>
      <c r="L95" s="21"/>
      <c r="M95" s="21"/>
      <c r="N95" s="21"/>
      <c r="O95" s="21"/>
      <c r="P95" s="21"/>
    </row>
    <row r="96" spans="1:16" ht="20.25" customHeight="1" x14ac:dyDescent="0.35">
      <c r="B96" s="40"/>
      <c r="C96" s="57"/>
      <c r="D96" s="57"/>
    </row>
    <row r="97" spans="1:16" ht="17" x14ac:dyDescent="0.45">
      <c r="A97" s="8" t="s">
        <v>91</v>
      </c>
      <c r="B97" s="8"/>
      <c r="C97" s="10"/>
      <c r="D97" s="10"/>
      <c r="E97" s="13"/>
      <c r="F97" s="13"/>
      <c r="G97" s="13"/>
      <c r="H97" s="13"/>
      <c r="I97" s="13"/>
      <c r="J97" s="13"/>
      <c r="K97" s="13"/>
      <c r="L97" s="12"/>
      <c r="M97" s="12"/>
      <c r="N97" s="12"/>
      <c r="O97" s="12"/>
      <c r="P97" s="12"/>
    </row>
    <row r="98" spans="1:16" x14ac:dyDescent="0.35">
      <c r="A98" s="14"/>
      <c r="B98" s="14" t="s">
        <v>20</v>
      </c>
      <c r="C98" s="15"/>
      <c r="D98" s="15">
        <v>83978.78</v>
      </c>
      <c r="E98" s="4"/>
      <c r="F98" t="s">
        <v>92</v>
      </c>
    </row>
    <row r="99" spans="1:16" x14ac:dyDescent="0.35">
      <c r="A99" s="17"/>
      <c r="B99" s="18" t="s">
        <v>22</v>
      </c>
      <c r="C99" s="19"/>
      <c r="D99" s="19">
        <f>60537.14+27233.95</f>
        <v>87771.09</v>
      </c>
      <c r="E99" s="17"/>
      <c r="F99" s="21" t="s">
        <v>93</v>
      </c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1:16" x14ac:dyDescent="0.35">
      <c r="A100" s="4"/>
      <c r="B100" s="14" t="s">
        <v>24</v>
      </c>
      <c r="C100" s="15"/>
      <c r="D100" s="15">
        <f>63652.86+127.76</f>
        <v>63780.62</v>
      </c>
      <c r="E100" s="4"/>
      <c r="F100" t="s">
        <v>94</v>
      </c>
    </row>
    <row r="101" spans="1:16" x14ac:dyDescent="0.35">
      <c r="A101" s="17"/>
      <c r="B101" s="18" t="s">
        <v>17</v>
      </c>
      <c r="C101" s="19"/>
      <c r="D101" s="19">
        <v>4057.54</v>
      </c>
      <c r="E101" s="17"/>
      <c r="F101" s="21" t="s">
        <v>95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</row>
    <row r="102" spans="1:16" x14ac:dyDescent="0.35">
      <c r="A102" s="4"/>
      <c r="B102" s="14" t="s">
        <v>26</v>
      </c>
      <c r="C102" s="15"/>
      <c r="D102" s="15">
        <f>+SUM(D98:D101)</f>
        <v>239588.03</v>
      </c>
      <c r="E102" s="4"/>
      <c r="F102" t="s">
        <v>27</v>
      </c>
    </row>
    <row r="104" spans="1:16" x14ac:dyDescent="0.35">
      <c r="B104" s="14"/>
      <c r="C104" s="15"/>
      <c r="D104" s="15"/>
    </row>
    <row r="105" spans="1:16" ht="15.5" x14ac:dyDescent="0.35">
      <c r="A105" s="8" t="s">
        <v>96</v>
      </c>
      <c r="B105" s="8"/>
      <c r="C105" s="10"/>
      <c r="D105" s="10"/>
      <c r="E105" s="13"/>
      <c r="F105" s="13"/>
      <c r="G105" s="13"/>
      <c r="H105" s="13"/>
      <c r="I105" s="13"/>
      <c r="J105" s="13"/>
      <c r="K105" s="13"/>
      <c r="L105" s="12"/>
      <c r="M105" s="12"/>
      <c r="N105" s="12"/>
      <c r="O105" s="12"/>
      <c r="P105" s="12"/>
    </row>
    <row r="106" spans="1:16" x14ac:dyDescent="0.35">
      <c r="A106" s="62"/>
      <c r="B106" s="14" t="s">
        <v>97</v>
      </c>
      <c r="C106" s="15" t="s">
        <v>98</v>
      </c>
      <c r="D106" s="15" t="s">
        <v>99</v>
      </c>
    </row>
    <row r="107" spans="1:16" x14ac:dyDescent="0.35">
      <c r="A107" s="63" t="s">
        <v>100</v>
      </c>
      <c r="B107" s="20">
        <v>2333</v>
      </c>
      <c r="C107" s="19">
        <v>20482</v>
      </c>
      <c r="D107" s="19">
        <v>16259</v>
      </c>
      <c r="E107" s="21"/>
      <c r="F107" s="21" t="s">
        <v>101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</row>
    <row r="108" spans="1:16" x14ac:dyDescent="0.35">
      <c r="A108" s="62" t="s">
        <v>102</v>
      </c>
      <c r="B108" s="14" t="s">
        <v>103</v>
      </c>
      <c r="C108" s="15" t="s">
        <v>103</v>
      </c>
      <c r="D108" s="15">
        <v>3674</v>
      </c>
      <c r="F108" t="s">
        <v>104</v>
      </c>
    </row>
    <row r="109" spans="1:16" x14ac:dyDescent="0.35">
      <c r="A109" s="63" t="s">
        <v>105</v>
      </c>
      <c r="B109" s="64">
        <v>707</v>
      </c>
      <c r="C109" s="19">
        <v>25866</v>
      </c>
      <c r="D109" s="19">
        <f>+D30</f>
        <v>26273.4</v>
      </c>
      <c r="E109" s="21"/>
      <c r="F109" s="21" t="s">
        <v>101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1:16" x14ac:dyDescent="0.35">
      <c r="A110" s="62" t="s">
        <v>106</v>
      </c>
      <c r="B110" s="65">
        <v>1181</v>
      </c>
      <c r="C110" s="15">
        <v>9361</v>
      </c>
      <c r="D110" s="15">
        <v>7074</v>
      </c>
      <c r="F110" t="s">
        <v>101</v>
      </c>
    </row>
    <row r="111" spans="1:16" x14ac:dyDescent="0.35">
      <c r="A111" s="63" t="s">
        <v>107</v>
      </c>
      <c r="B111" s="64">
        <v>6062</v>
      </c>
      <c r="C111" s="19">
        <v>224298</v>
      </c>
      <c r="D111" s="19">
        <f>+D29</f>
        <v>316505.75</v>
      </c>
      <c r="E111" s="21"/>
      <c r="F111" s="21" t="s">
        <v>108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1:16" x14ac:dyDescent="0.35">
      <c r="A112" s="62"/>
      <c r="B112" s="62"/>
      <c r="C112" s="62"/>
    </row>
    <row r="113" spans="1:3" x14ac:dyDescent="0.35">
      <c r="A113" s="62"/>
      <c r="B113" s="62"/>
      <c r="C113" s="62"/>
    </row>
    <row r="114" spans="1:3" x14ac:dyDescent="0.35">
      <c r="A114" s="62"/>
      <c r="B114" s="62"/>
      <c r="C114" s="62"/>
    </row>
    <row r="115" spans="1:3" x14ac:dyDescent="0.35">
      <c r="A115" s="62"/>
      <c r="B115" s="62"/>
      <c r="C115" s="62"/>
    </row>
    <row r="116" spans="1:3" x14ac:dyDescent="0.35">
      <c r="A116" s="62"/>
      <c r="B116" s="62"/>
      <c r="C116" s="62"/>
    </row>
    <row r="117" spans="1:3" x14ac:dyDescent="0.35">
      <c r="A117" s="62"/>
      <c r="B117" s="62"/>
      <c r="C117" s="62"/>
    </row>
    <row r="118" spans="1:3" x14ac:dyDescent="0.35">
      <c r="A118" s="62"/>
      <c r="B118" s="62"/>
      <c r="C118" s="62"/>
    </row>
    <row r="119" spans="1:3" x14ac:dyDescent="0.35">
      <c r="A119" s="62"/>
      <c r="B119" s="62"/>
      <c r="C119" s="62"/>
    </row>
    <row r="120" spans="1:3" x14ac:dyDescent="0.35">
      <c r="A120" s="62"/>
      <c r="B120" s="62"/>
      <c r="C120" s="62"/>
    </row>
    <row r="121" spans="1:3" x14ac:dyDescent="0.35">
      <c r="A121" s="62"/>
      <c r="B121" s="62"/>
      <c r="C121" s="62"/>
    </row>
    <row r="122" spans="1:3" x14ac:dyDescent="0.35">
      <c r="A122" s="62"/>
      <c r="B122" s="62"/>
      <c r="C122" s="62"/>
    </row>
    <row r="123" spans="1:3" x14ac:dyDescent="0.35">
      <c r="A123" s="62"/>
      <c r="B123" s="62"/>
      <c r="C123" s="62"/>
    </row>
    <row r="124" spans="1:3" x14ac:dyDescent="0.35">
      <c r="A124" s="62"/>
      <c r="B124" s="62"/>
      <c r="C124" s="62"/>
    </row>
    <row r="125" spans="1:3" x14ac:dyDescent="0.35">
      <c r="A125" s="62"/>
      <c r="B125" s="62"/>
      <c r="C125" s="62"/>
    </row>
    <row r="126" spans="1:3" x14ac:dyDescent="0.35">
      <c r="A126" s="62"/>
      <c r="B126" s="62"/>
      <c r="C126" s="62"/>
    </row>
    <row r="127" spans="1:3" x14ac:dyDescent="0.35">
      <c r="A127" s="62"/>
      <c r="B127" s="62"/>
      <c r="C127" s="62"/>
    </row>
    <row r="128" spans="1:3" x14ac:dyDescent="0.35">
      <c r="A128" s="62"/>
      <c r="B128" s="62"/>
      <c r="C128" s="62"/>
    </row>
    <row r="129" spans="1:3" x14ac:dyDescent="0.35">
      <c r="A129" s="62"/>
      <c r="B129" s="62"/>
      <c r="C129" s="62"/>
    </row>
    <row r="130" spans="1:3" x14ac:dyDescent="0.35">
      <c r="A130" s="62"/>
      <c r="B130" s="62"/>
      <c r="C130" s="62"/>
    </row>
    <row r="131" spans="1:3" x14ac:dyDescent="0.35">
      <c r="A131" s="62"/>
      <c r="B131" s="62"/>
      <c r="C131" s="62"/>
    </row>
    <row r="132" spans="1:3" x14ac:dyDescent="0.35">
      <c r="A132" s="62"/>
      <c r="B132" s="62"/>
      <c r="C132" s="62"/>
    </row>
    <row r="133" spans="1:3" x14ac:dyDescent="0.35">
      <c r="A133" s="62"/>
      <c r="B133" s="62"/>
      <c r="C133" s="62"/>
    </row>
    <row r="134" spans="1:3" x14ac:dyDescent="0.35">
      <c r="A134" s="62"/>
      <c r="B134" s="62"/>
      <c r="C134" s="62"/>
    </row>
    <row r="135" spans="1:3" x14ac:dyDescent="0.35">
      <c r="A135" s="62"/>
      <c r="B135" s="62"/>
      <c r="C135" s="62"/>
    </row>
    <row r="136" spans="1:3" x14ac:dyDescent="0.35">
      <c r="A136" s="62"/>
      <c r="B136" s="62"/>
      <c r="C136" s="62"/>
    </row>
    <row r="137" spans="1:3" x14ac:dyDescent="0.35">
      <c r="A137" s="62"/>
    </row>
  </sheetData>
  <mergeCells count="3">
    <mergeCell ref="H45:L45"/>
    <mergeCell ref="H55:L55"/>
    <mergeCell ref="H71:L7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FBFB2-CE53-4591-976B-C2EBEC0A108B}">
  <sheetPr>
    <tabColor rgb="FFFF0000"/>
  </sheetPr>
  <dimension ref="A1:P134"/>
  <sheetViews>
    <sheetView showGridLines="0" topLeftCell="A25" zoomScale="120" zoomScaleNormal="120" workbookViewId="0">
      <selection activeCell="A37" sqref="A37"/>
    </sheetView>
  </sheetViews>
  <sheetFormatPr baseColWidth="10" defaultColWidth="11.453125" defaultRowHeight="14.5" x14ac:dyDescent="0.35"/>
  <cols>
    <col min="1" max="1" width="22.1796875" customWidth="1"/>
    <col min="2" max="2" width="12.26953125" customWidth="1"/>
    <col min="3" max="3" width="25.54296875" customWidth="1"/>
    <col min="4" max="4" width="27.54296875" customWidth="1"/>
    <col min="5" max="5" width="26.7265625" customWidth="1"/>
    <col min="6" max="6" width="11.453125" customWidth="1"/>
  </cols>
  <sheetData>
    <row r="1" spans="1:16" ht="29.25" customHeight="1" x14ac:dyDescent="0.35">
      <c r="A1" s="1" t="s">
        <v>0</v>
      </c>
      <c r="B1" s="2"/>
      <c r="C1" s="3"/>
      <c r="D1" s="2"/>
      <c r="E1" s="4"/>
      <c r="F1" s="4"/>
      <c r="G1" s="4"/>
      <c r="H1" s="4"/>
      <c r="I1" s="4"/>
      <c r="J1" s="4"/>
      <c r="K1" s="4"/>
    </row>
    <row r="2" spans="1:16" ht="25" x14ac:dyDescent="0.5">
      <c r="A2" s="5" t="s">
        <v>138</v>
      </c>
      <c r="B2" s="6"/>
      <c r="C2" s="2"/>
      <c r="D2" s="7" t="s">
        <v>137</v>
      </c>
      <c r="E2" s="4"/>
      <c r="F2" s="4"/>
      <c r="G2" s="4"/>
      <c r="H2" s="4"/>
      <c r="I2" s="4"/>
      <c r="J2" s="4"/>
      <c r="K2" s="4"/>
    </row>
    <row r="3" spans="1:16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6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6" ht="15.5" x14ac:dyDescent="0.35">
      <c r="A5" s="8" t="s">
        <v>1</v>
      </c>
      <c r="B5" s="9"/>
      <c r="C5" s="10"/>
      <c r="D5" s="10"/>
      <c r="E5" s="11"/>
      <c r="F5" s="11"/>
      <c r="G5" s="11"/>
      <c r="H5" s="11"/>
      <c r="I5" s="12"/>
      <c r="J5" s="13"/>
      <c r="K5" s="13"/>
      <c r="L5" s="12"/>
      <c r="M5" s="12"/>
      <c r="N5" s="12"/>
      <c r="O5" s="12"/>
      <c r="P5" s="12"/>
    </row>
    <row r="6" spans="1:16" x14ac:dyDescent="0.35">
      <c r="A6" s="4"/>
      <c r="B6" s="14" t="s">
        <v>2</v>
      </c>
      <c r="C6" s="15"/>
      <c r="D6" s="15">
        <v>16154</v>
      </c>
      <c r="E6" s="16"/>
      <c r="F6" s="16" t="s">
        <v>109</v>
      </c>
      <c r="G6" s="16"/>
      <c r="H6" s="16"/>
      <c r="J6" s="4"/>
      <c r="K6" s="4"/>
    </row>
    <row r="7" spans="1:16" x14ac:dyDescent="0.35">
      <c r="A7" s="17"/>
      <c r="B7" s="18" t="s">
        <v>110</v>
      </c>
      <c r="C7" s="19"/>
      <c r="D7" s="19">
        <f>4548+1700</f>
        <v>6248</v>
      </c>
      <c r="E7" s="20"/>
      <c r="F7" s="20" t="s">
        <v>111</v>
      </c>
      <c r="G7" s="20"/>
      <c r="H7" s="20"/>
      <c r="I7" s="21"/>
      <c r="J7" s="17"/>
      <c r="K7" s="17"/>
      <c r="L7" s="21"/>
      <c r="M7" s="21"/>
      <c r="N7" s="21"/>
      <c r="O7" s="21"/>
      <c r="P7" s="21"/>
    </row>
    <row r="8" spans="1:16" x14ac:dyDescent="0.35">
      <c r="A8" s="4"/>
      <c r="B8" s="14"/>
      <c r="C8" s="15"/>
      <c r="D8" s="15"/>
      <c r="E8" s="16"/>
      <c r="F8" s="16"/>
      <c r="G8" s="16"/>
      <c r="H8" s="16"/>
      <c r="J8" s="4"/>
      <c r="K8" s="4"/>
    </row>
    <row r="9" spans="1:16" ht="15.5" x14ac:dyDescent="0.35">
      <c r="A9" s="8" t="s">
        <v>6</v>
      </c>
      <c r="B9" s="9"/>
      <c r="C9" s="10"/>
      <c r="D9" s="10"/>
      <c r="E9" s="11"/>
      <c r="F9" s="22"/>
      <c r="G9" s="22"/>
      <c r="H9" s="22"/>
      <c r="I9" s="12"/>
      <c r="J9" s="13"/>
      <c r="K9" s="13"/>
      <c r="L9" s="12"/>
      <c r="M9" s="12"/>
      <c r="N9" s="12"/>
      <c r="O9" s="12"/>
      <c r="P9" s="12"/>
    </row>
    <row r="10" spans="1:16" x14ac:dyDescent="0.35">
      <c r="A10" s="23" t="s">
        <v>7</v>
      </c>
      <c r="B10" s="14" t="s">
        <v>8</v>
      </c>
      <c r="C10" s="15"/>
      <c r="D10" s="24">
        <f>+D27/D6</f>
        <v>30.531057323263589</v>
      </c>
      <c r="E10" s="16" t="s">
        <v>9</v>
      </c>
      <c r="F10" s="16" t="s">
        <v>10</v>
      </c>
      <c r="G10" s="16"/>
      <c r="H10" s="16"/>
      <c r="J10" s="4"/>
      <c r="K10" s="4"/>
    </row>
    <row r="11" spans="1:16" x14ac:dyDescent="0.35">
      <c r="A11" s="17"/>
      <c r="B11" s="18" t="s">
        <v>11</v>
      </c>
      <c r="C11" s="19"/>
      <c r="D11" s="25">
        <f>+D23/D6</f>
        <v>9.1794744335768232</v>
      </c>
      <c r="E11" s="20" t="s">
        <v>9</v>
      </c>
      <c r="F11" s="20" t="s">
        <v>10</v>
      </c>
      <c r="G11" s="20"/>
      <c r="H11" s="20"/>
      <c r="I11" s="21"/>
      <c r="J11" s="17"/>
      <c r="K11" s="17"/>
      <c r="L11" s="21"/>
      <c r="M11" s="21"/>
      <c r="N11" s="21"/>
      <c r="O11" s="21"/>
      <c r="P11" s="21"/>
    </row>
    <row r="12" spans="1:16" x14ac:dyDescent="0.35">
      <c r="A12" s="4"/>
      <c r="B12" s="14" t="s">
        <v>12</v>
      </c>
      <c r="C12" s="15"/>
      <c r="D12" s="24">
        <f>+(D24+D26)/D6</f>
        <v>16.127377120217901</v>
      </c>
      <c r="E12" s="16" t="s">
        <v>9</v>
      </c>
      <c r="F12" s="16" t="s">
        <v>10</v>
      </c>
      <c r="G12" s="16"/>
      <c r="H12" s="16"/>
      <c r="J12" s="4"/>
      <c r="K12" s="4"/>
    </row>
    <row r="13" spans="1:16" x14ac:dyDescent="0.35">
      <c r="A13" s="17"/>
      <c r="B13" s="18" t="s">
        <v>13</v>
      </c>
      <c r="C13" s="19"/>
      <c r="D13" s="25">
        <f>+D25/D6</f>
        <v>5.2242057694688624</v>
      </c>
      <c r="E13" s="20" t="s">
        <v>9</v>
      </c>
      <c r="F13" s="20" t="s">
        <v>10</v>
      </c>
      <c r="G13" s="20"/>
      <c r="H13" s="20"/>
      <c r="I13" s="21"/>
      <c r="J13" s="17"/>
      <c r="K13" s="17"/>
      <c r="L13" s="21"/>
      <c r="M13" s="21"/>
      <c r="N13" s="21"/>
      <c r="O13" s="21"/>
      <c r="P13" s="21"/>
    </row>
    <row r="14" spans="1:16" ht="15" customHeight="1" x14ac:dyDescent="0.35">
      <c r="A14" s="4"/>
      <c r="B14" s="14" t="s">
        <v>112</v>
      </c>
      <c r="C14" s="15"/>
      <c r="D14" s="72">
        <v>3.42</v>
      </c>
      <c r="E14" s="16" t="s">
        <v>67</v>
      </c>
      <c r="F14" s="66" t="s">
        <v>113</v>
      </c>
      <c r="G14" s="16"/>
      <c r="H14" s="16"/>
      <c r="J14" s="4"/>
      <c r="K14" s="4"/>
    </row>
    <row r="15" spans="1:16" ht="9" customHeight="1" x14ac:dyDescent="0.35">
      <c r="B15" s="14"/>
      <c r="C15" s="15"/>
      <c r="D15" s="24"/>
      <c r="E15" s="16"/>
      <c r="F15" s="16"/>
      <c r="G15" s="16"/>
      <c r="H15" s="16"/>
      <c r="J15" s="4"/>
      <c r="K15" s="4"/>
    </row>
    <row r="16" spans="1:16" ht="15" x14ac:dyDescent="0.4">
      <c r="A16" s="26" t="s">
        <v>14</v>
      </c>
      <c r="B16" s="18" t="s">
        <v>15</v>
      </c>
      <c r="C16" s="19"/>
      <c r="D16" s="27">
        <f>+D99/D6</f>
        <v>9.1940151046180514</v>
      </c>
      <c r="E16" s="18" t="s">
        <v>16</v>
      </c>
      <c r="F16" s="20" t="s">
        <v>10</v>
      </c>
      <c r="G16" s="20"/>
      <c r="H16" s="20"/>
      <c r="I16" s="21"/>
      <c r="J16" s="17"/>
      <c r="K16" s="17"/>
      <c r="L16" s="21"/>
      <c r="M16" s="21"/>
      <c r="N16" s="21"/>
      <c r="O16" s="21"/>
      <c r="P16" s="21"/>
    </row>
    <row r="17" spans="1:16" ht="15" x14ac:dyDescent="0.4">
      <c r="A17" s="4"/>
      <c r="B17" s="14" t="s">
        <v>11</v>
      </c>
      <c r="C17" s="15"/>
      <c r="D17" s="28">
        <f>+D95/D6</f>
        <v>2.7114176055466137</v>
      </c>
      <c r="E17" s="14" t="s">
        <v>16</v>
      </c>
      <c r="F17" s="16" t="s">
        <v>10</v>
      </c>
      <c r="G17" s="16"/>
      <c r="H17" s="16"/>
      <c r="J17" s="4"/>
      <c r="K17" s="4"/>
    </row>
    <row r="18" spans="1:16" ht="15" x14ac:dyDescent="0.4">
      <c r="A18" s="17"/>
      <c r="B18" s="18" t="s">
        <v>12</v>
      </c>
      <c r="C18" s="19"/>
      <c r="D18" s="27">
        <f>+D96/D6</f>
        <v>4.6217450786182992</v>
      </c>
      <c r="E18" s="20" t="s">
        <v>16</v>
      </c>
      <c r="F18" s="20" t="s">
        <v>10</v>
      </c>
      <c r="G18" s="20"/>
      <c r="H18" s="20"/>
      <c r="I18" s="21"/>
      <c r="J18" s="17"/>
      <c r="K18" s="17"/>
      <c r="L18" s="21"/>
      <c r="M18" s="21"/>
      <c r="N18" s="21"/>
      <c r="O18" s="21"/>
      <c r="P18" s="21"/>
    </row>
    <row r="19" spans="1:16" ht="15" x14ac:dyDescent="0.4">
      <c r="A19" s="4"/>
      <c r="B19" s="14" t="s">
        <v>13</v>
      </c>
      <c r="C19" s="15"/>
      <c r="D19" s="28">
        <f>+D97/D6</f>
        <v>1.7291791506747554</v>
      </c>
      <c r="E19" s="16" t="s">
        <v>16</v>
      </c>
      <c r="F19" s="16" t="s">
        <v>10</v>
      </c>
      <c r="G19" s="16"/>
      <c r="H19" s="16"/>
      <c r="J19" s="4"/>
      <c r="K19" s="4"/>
    </row>
    <row r="20" spans="1:16" ht="15" x14ac:dyDescent="0.4">
      <c r="A20" s="17"/>
      <c r="B20" s="18" t="s">
        <v>17</v>
      </c>
      <c r="C20" s="19"/>
      <c r="D20" s="27">
        <f>+D98/D6</f>
        <v>0.13167326977838306</v>
      </c>
      <c r="E20" s="20" t="s">
        <v>16</v>
      </c>
      <c r="F20" s="20" t="s">
        <v>10</v>
      </c>
      <c r="G20" s="20"/>
      <c r="H20" s="20"/>
      <c r="I20" s="21"/>
      <c r="J20" s="17"/>
      <c r="K20" s="17"/>
      <c r="L20" s="21"/>
      <c r="M20" s="21"/>
      <c r="N20" s="21"/>
      <c r="O20" s="21"/>
      <c r="P20" s="21"/>
    </row>
    <row r="21" spans="1:16" x14ac:dyDescent="0.35">
      <c r="A21" s="4"/>
      <c r="B21" s="4"/>
      <c r="C21" s="29"/>
      <c r="D21" s="29"/>
      <c r="E21" s="4"/>
      <c r="F21" s="4"/>
      <c r="G21" s="4"/>
      <c r="H21" s="4"/>
      <c r="I21" s="4"/>
      <c r="J21" s="4"/>
      <c r="K21" s="4"/>
    </row>
    <row r="22" spans="1:16" ht="15.5" x14ac:dyDescent="0.35">
      <c r="A22" s="8" t="s">
        <v>18</v>
      </c>
      <c r="B22" s="8"/>
      <c r="C22" s="10"/>
      <c r="D22" s="10"/>
      <c r="E22" s="13"/>
      <c r="F22" s="13"/>
      <c r="G22" s="13"/>
      <c r="H22" s="13"/>
      <c r="I22" s="13"/>
      <c r="J22" s="13"/>
      <c r="K22" s="13"/>
      <c r="L22" s="12"/>
      <c r="M22" s="12"/>
      <c r="N22" s="12"/>
      <c r="O22" s="12"/>
      <c r="P22" s="12"/>
    </row>
    <row r="23" spans="1:16" x14ac:dyDescent="0.35">
      <c r="A23" s="23" t="s">
        <v>19</v>
      </c>
      <c r="B23" s="14" t="s">
        <v>20</v>
      </c>
      <c r="C23" s="15"/>
      <c r="D23" s="15">
        <v>148285.23000000001</v>
      </c>
      <c r="E23" s="4"/>
      <c r="F23" t="s">
        <v>114</v>
      </c>
    </row>
    <row r="24" spans="1:16" x14ac:dyDescent="0.35">
      <c r="A24" s="17"/>
      <c r="B24" s="18" t="s">
        <v>22</v>
      </c>
      <c r="C24" s="19"/>
      <c r="D24" s="19">
        <f>208487.95+45389.02</f>
        <v>253876.97</v>
      </c>
      <c r="E24" s="17"/>
      <c r="F24" s="21" t="s">
        <v>115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x14ac:dyDescent="0.35">
      <c r="A25" s="4"/>
      <c r="B25" s="14" t="s">
        <v>24</v>
      </c>
      <c r="C25" s="15"/>
      <c r="D25" s="15">
        <v>84391.82</v>
      </c>
      <c r="E25" s="4"/>
      <c r="F25" t="s">
        <v>114</v>
      </c>
    </row>
    <row r="26" spans="1:16" x14ac:dyDescent="0.35">
      <c r="A26" s="17"/>
      <c r="B26" s="18" t="s">
        <v>17</v>
      </c>
      <c r="C26" s="19"/>
      <c r="D26" s="19">
        <v>6644.68</v>
      </c>
      <c r="E26" s="17"/>
      <c r="F26" s="21" t="s">
        <v>114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x14ac:dyDescent="0.35">
      <c r="A27" s="4"/>
      <c r="B27" s="14" t="s">
        <v>26</v>
      </c>
      <c r="C27" s="15"/>
      <c r="D27" s="15">
        <f>+SUM(D23:D26)</f>
        <v>493198.7</v>
      </c>
      <c r="E27" s="4"/>
    </row>
    <row r="28" spans="1:16" x14ac:dyDescent="0.35">
      <c r="A28" s="17"/>
      <c r="B28" s="21"/>
      <c r="C28" s="21"/>
      <c r="D28" s="21"/>
      <c r="E28" s="17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x14ac:dyDescent="0.35">
      <c r="A29" s="23" t="s">
        <v>28</v>
      </c>
      <c r="B29" s="14" t="s">
        <v>29</v>
      </c>
      <c r="C29" s="15"/>
      <c r="D29" s="15">
        <f>63037.13+2447.86</f>
        <v>65484.99</v>
      </c>
      <c r="E29" s="4"/>
      <c r="F29" t="s">
        <v>116</v>
      </c>
    </row>
    <row r="30" spans="1:16" x14ac:dyDescent="0.35">
      <c r="A30" s="17"/>
      <c r="B30" s="18" t="s">
        <v>31</v>
      </c>
      <c r="C30" s="19"/>
      <c r="D30" s="19">
        <v>274448.8</v>
      </c>
      <c r="E30" s="17"/>
      <c r="F30" s="21" t="s">
        <v>117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 x14ac:dyDescent="0.35">
      <c r="A31" s="30"/>
      <c r="B31" s="31" t="s">
        <v>33</v>
      </c>
      <c r="C31" s="32"/>
      <c r="D31" s="32">
        <v>34652</v>
      </c>
      <c r="E31" s="30"/>
      <c r="F31" t="s">
        <v>117</v>
      </c>
      <c r="G31" s="33"/>
      <c r="I31" s="33"/>
      <c r="J31" s="33"/>
      <c r="L31" s="33"/>
      <c r="M31" s="33"/>
      <c r="O31" s="33"/>
      <c r="P31" s="33"/>
    </row>
    <row r="32" spans="1:16" x14ac:dyDescent="0.35">
      <c r="A32" s="17"/>
      <c r="B32" s="18" t="s">
        <v>34</v>
      </c>
      <c r="C32" s="21"/>
      <c r="D32" s="19">
        <v>9418</v>
      </c>
      <c r="E32" s="21"/>
      <c r="F32" s="21" t="s">
        <v>117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x14ac:dyDescent="0.35">
      <c r="A33" s="30"/>
      <c r="B33" s="31" t="s">
        <v>35</v>
      </c>
      <c r="C33" s="32"/>
      <c r="D33" s="32">
        <f>+D25</f>
        <v>84391.82</v>
      </c>
      <c r="E33" s="30"/>
      <c r="F33" t="s">
        <v>10</v>
      </c>
      <c r="G33" s="33"/>
      <c r="I33" s="33"/>
      <c r="J33" s="33"/>
      <c r="L33" s="33"/>
      <c r="M33" s="33"/>
      <c r="O33" s="33"/>
      <c r="P33" s="33"/>
    </row>
    <row r="34" spans="1:16" x14ac:dyDescent="0.35">
      <c r="A34" s="17"/>
      <c r="B34" s="18" t="s">
        <v>37</v>
      </c>
      <c r="C34" s="21"/>
      <c r="D34" s="19">
        <v>13601.31</v>
      </c>
      <c r="E34" s="21"/>
      <c r="F34" s="21" t="s">
        <v>117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1:16" x14ac:dyDescent="0.35">
      <c r="A35" s="30"/>
      <c r="B35" s="31" t="s">
        <v>38</v>
      </c>
      <c r="C35" s="32"/>
      <c r="D35" s="32">
        <f>+D27-D29-D30-D33-D31-D32-D34</f>
        <v>11201.780000000026</v>
      </c>
      <c r="E35" s="30"/>
      <c r="F35" t="s">
        <v>118</v>
      </c>
      <c r="G35" s="33"/>
      <c r="I35" s="33"/>
      <c r="J35" s="33"/>
      <c r="L35" s="33"/>
      <c r="M35" s="33"/>
      <c r="O35" s="33"/>
      <c r="P35" s="33"/>
    </row>
    <row r="36" spans="1:16" ht="16.5" customHeight="1" x14ac:dyDescent="0.35">
      <c r="A36" s="17"/>
      <c r="B36" s="18" t="s">
        <v>26</v>
      </c>
      <c r="C36" s="21"/>
      <c r="D36" s="19">
        <f>+D29+D30+D31+D33+D35+D32+D34</f>
        <v>493198.7</v>
      </c>
      <c r="E36" s="21"/>
      <c r="F36" s="21" t="s">
        <v>10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pans="1:16" ht="304.5" customHeight="1" x14ac:dyDescent="0.35">
      <c r="A37" s="4"/>
      <c r="B37" s="4"/>
      <c r="C37" s="29"/>
      <c r="D37" s="29"/>
      <c r="E37" s="4"/>
      <c r="F37" s="4"/>
      <c r="G37" s="4"/>
    </row>
    <row r="38" spans="1:16" ht="15.5" x14ac:dyDescent="0.35">
      <c r="A38" s="8" t="s">
        <v>39</v>
      </c>
      <c r="B38" s="8"/>
      <c r="C38" s="10"/>
      <c r="D38" s="10"/>
      <c r="E38" s="13"/>
      <c r="F38" s="13"/>
      <c r="G38" s="13"/>
      <c r="H38" s="12"/>
      <c r="I38" s="12"/>
      <c r="J38" s="12"/>
      <c r="K38" s="12"/>
      <c r="L38" s="12"/>
      <c r="M38" s="12"/>
      <c r="N38" s="12"/>
      <c r="O38" s="12"/>
      <c r="P38" s="12"/>
    </row>
    <row r="39" spans="1:16" x14ac:dyDescent="0.35">
      <c r="A39" s="4"/>
      <c r="B39" s="14" t="s">
        <v>31</v>
      </c>
      <c r="C39" s="15"/>
      <c r="D39" s="15">
        <v>1690</v>
      </c>
      <c r="E39" s="4"/>
      <c r="F39" t="s">
        <v>119</v>
      </c>
      <c r="G39" s="4"/>
      <c r="I39" s="4"/>
      <c r="J39" s="4"/>
      <c r="K39" s="4"/>
      <c r="L39" s="4"/>
      <c r="M39" s="4"/>
      <c r="N39" s="4"/>
      <c r="O39" s="4"/>
    </row>
    <row r="40" spans="1:16" x14ac:dyDescent="0.35">
      <c r="A40" s="17"/>
      <c r="B40" s="18" t="s">
        <v>41</v>
      </c>
      <c r="C40" s="19"/>
      <c r="D40" s="19">
        <v>1285.5</v>
      </c>
      <c r="E40" s="17"/>
      <c r="F40" s="21" t="s">
        <v>119</v>
      </c>
      <c r="G40" s="17"/>
      <c r="H40" s="21"/>
      <c r="I40" s="17"/>
      <c r="J40" s="17"/>
      <c r="K40" s="17"/>
      <c r="L40" s="17"/>
      <c r="M40" s="17"/>
      <c r="N40" s="17"/>
      <c r="O40" s="17"/>
      <c r="P40" s="21"/>
    </row>
    <row r="41" spans="1:16" x14ac:dyDescent="0.35">
      <c r="A41" s="4"/>
      <c r="B41" s="14" t="s">
        <v>42</v>
      </c>
      <c r="C41" s="15"/>
      <c r="D41" s="15">
        <v>641</v>
      </c>
      <c r="E41" s="4"/>
      <c r="F41" t="s">
        <v>120</v>
      </c>
      <c r="G41" s="4"/>
      <c r="I41" s="4"/>
      <c r="J41" s="4"/>
      <c r="K41" s="4"/>
      <c r="L41" s="4"/>
      <c r="M41" s="4"/>
      <c r="N41" s="4"/>
      <c r="O41" s="4"/>
    </row>
    <row r="42" spans="1:16" x14ac:dyDescent="0.35">
      <c r="A42" s="17"/>
      <c r="B42" s="18" t="s">
        <v>37</v>
      </c>
      <c r="C42" s="19"/>
      <c r="D42" s="19">
        <v>2744.74</v>
      </c>
      <c r="E42" s="17"/>
      <c r="F42" s="21" t="s">
        <v>119</v>
      </c>
      <c r="G42" s="17"/>
      <c r="H42" s="21"/>
      <c r="I42" s="17"/>
      <c r="J42" s="17"/>
      <c r="K42" s="17"/>
      <c r="L42" s="17"/>
      <c r="M42" s="17"/>
      <c r="N42" s="17"/>
      <c r="O42" s="17"/>
      <c r="P42" s="21"/>
    </row>
    <row r="43" spans="1:16" x14ac:dyDescent="0.35">
      <c r="A43" s="4"/>
      <c r="B43" s="14" t="s">
        <v>121</v>
      </c>
      <c r="C43" s="15"/>
      <c r="D43" s="15">
        <v>282.94</v>
      </c>
      <c r="E43" s="4"/>
      <c r="F43" t="s">
        <v>119</v>
      </c>
      <c r="G43" s="4"/>
      <c r="I43" s="4"/>
      <c r="J43" s="4"/>
      <c r="K43" s="4"/>
      <c r="L43" s="4"/>
      <c r="M43" s="4"/>
      <c r="N43" s="4"/>
      <c r="O43" s="4"/>
    </row>
    <row r="44" spans="1:16" x14ac:dyDescent="0.35">
      <c r="A44" s="17"/>
      <c r="B44" s="18" t="s">
        <v>26</v>
      </c>
      <c r="C44" s="19"/>
      <c r="D44" s="19">
        <f>+SUM(D39:D43)</f>
        <v>6644.1799999999994</v>
      </c>
      <c r="E44" s="17"/>
      <c r="F44" s="21"/>
      <c r="G44" s="17"/>
      <c r="H44" s="21"/>
      <c r="I44" s="17"/>
      <c r="J44" s="17"/>
      <c r="K44" s="17"/>
      <c r="L44" s="17"/>
      <c r="M44" s="17"/>
      <c r="N44" s="17"/>
      <c r="O44" s="17"/>
      <c r="P44" s="21"/>
    </row>
    <row r="45" spans="1:16" ht="227.25" customHeight="1" x14ac:dyDescent="0.35">
      <c r="A45" s="4"/>
      <c r="B45" s="4"/>
      <c r="C45" s="29"/>
      <c r="D45" s="29"/>
      <c r="E45" s="4"/>
      <c r="F45" s="4"/>
      <c r="G45" s="4"/>
    </row>
    <row r="46" spans="1:16" ht="15.5" x14ac:dyDescent="0.35">
      <c r="A46" s="8" t="s">
        <v>44</v>
      </c>
      <c r="B46" s="8"/>
      <c r="C46" s="10"/>
      <c r="D46" s="10"/>
      <c r="E46" s="13"/>
      <c r="F46" s="13"/>
      <c r="G46" s="13"/>
      <c r="H46" s="34"/>
      <c r="I46" s="34"/>
      <c r="J46" s="34"/>
      <c r="K46" s="34"/>
      <c r="L46" s="34"/>
      <c r="M46" s="12"/>
      <c r="N46" s="12"/>
      <c r="O46" s="12"/>
      <c r="P46" s="12"/>
    </row>
    <row r="47" spans="1:16" x14ac:dyDescent="0.35">
      <c r="A47" s="4"/>
      <c r="B47" s="4"/>
      <c r="D47" s="14" t="s">
        <v>45</v>
      </c>
      <c r="E47" s="14" t="s">
        <v>46</v>
      </c>
    </row>
    <row r="48" spans="1:16" x14ac:dyDescent="0.35">
      <c r="A48" s="17"/>
      <c r="B48" s="18" t="s">
        <v>47</v>
      </c>
      <c r="C48" s="21"/>
      <c r="D48" s="19">
        <v>1760.11</v>
      </c>
      <c r="E48" s="35"/>
      <c r="F48" s="21" t="s">
        <v>122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</row>
    <row r="49" spans="1:16" x14ac:dyDescent="0.35">
      <c r="A49" s="4"/>
      <c r="B49" s="14" t="s">
        <v>34</v>
      </c>
      <c r="D49" s="15">
        <v>9418.14</v>
      </c>
      <c r="E49" s="29"/>
      <c r="F49" t="s">
        <v>122</v>
      </c>
    </row>
    <row r="50" spans="1:16" x14ac:dyDescent="0.35">
      <c r="A50" s="17"/>
      <c r="B50" s="18" t="s">
        <v>49</v>
      </c>
      <c r="C50" s="21"/>
      <c r="D50" s="19">
        <v>1788.53</v>
      </c>
      <c r="E50" s="35"/>
      <c r="F50" s="21" t="s">
        <v>122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1:16" x14ac:dyDescent="0.35">
      <c r="A51" s="4"/>
      <c r="B51" s="14" t="s">
        <v>123</v>
      </c>
      <c r="D51" s="15">
        <f>+E85/100*D34</f>
        <v>3495.53667</v>
      </c>
      <c r="E51" s="29"/>
      <c r="F51" t="s">
        <v>10</v>
      </c>
    </row>
    <row r="52" spans="1:16" x14ac:dyDescent="0.35">
      <c r="A52" s="17"/>
      <c r="B52" s="18" t="s">
        <v>26</v>
      </c>
      <c r="C52" s="21"/>
      <c r="D52" s="19">
        <f>+D48+D49+D50+D51</f>
        <v>16462.31667</v>
      </c>
      <c r="E52" s="35"/>
      <c r="F52" s="21" t="s">
        <v>10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1:16" x14ac:dyDescent="0.35">
      <c r="A53" s="4"/>
      <c r="B53" s="14" t="s">
        <v>51</v>
      </c>
      <c r="D53" s="15"/>
      <c r="E53" s="15">
        <f>+D36-D33-D29</f>
        <v>343321.89</v>
      </c>
      <c r="F53" t="s">
        <v>10</v>
      </c>
    </row>
    <row r="54" spans="1:16" x14ac:dyDescent="0.35">
      <c r="A54" s="17"/>
      <c r="B54" s="18" t="s">
        <v>52</v>
      </c>
      <c r="C54" s="21"/>
      <c r="D54" s="36">
        <f>+D52/E53</f>
        <v>4.7950093336606062E-2</v>
      </c>
      <c r="E54" s="35"/>
      <c r="F54" s="21" t="s">
        <v>10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1:16" ht="285" customHeight="1" x14ac:dyDescent="0.35">
      <c r="A55" s="4"/>
      <c r="B55" s="4"/>
      <c r="C55" s="4"/>
      <c r="D55" s="29"/>
      <c r="E55" s="37"/>
    </row>
    <row r="56" spans="1:16" ht="15.5" x14ac:dyDescent="0.35">
      <c r="A56" s="8" t="s">
        <v>53</v>
      </c>
      <c r="B56" s="8"/>
      <c r="C56" s="10"/>
      <c r="D56" s="10"/>
      <c r="E56" s="38"/>
      <c r="F56" s="12"/>
      <c r="G56" s="12"/>
      <c r="H56" s="39"/>
      <c r="I56" s="39"/>
      <c r="J56" s="39"/>
      <c r="K56" s="39"/>
      <c r="L56" s="39"/>
      <c r="M56" s="12"/>
      <c r="N56" s="12"/>
      <c r="O56" s="12"/>
      <c r="P56" s="12"/>
    </row>
    <row r="57" spans="1:16" x14ac:dyDescent="0.35">
      <c r="A57" s="40"/>
      <c r="B57" s="41"/>
      <c r="D57" s="14" t="s">
        <v>54</v>
      </c>
      <c r="E57" s="42" t="s">
        <v>55</v>
      </c>
    </row>
    <row r="58" spans="1:16" x14ac:dyDescent="0.35">
      <c r="A58" s="17"/>
      <c r="B58" s="18" t="s">
        <v>56</v>
      </c>
      <c r="C58" s="21"/>
      <c r="D58" s="19"/>
      <c r="E58" s="35"/>
      <c r="F58" s="21" t="s">
        <v>124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1:16" x14ac:dyDescent="0.35">
      <c r="A59" s="4"/>
      <c r="B59" s="14" t="s">
        <v>58</v>
      </c>
      <c r="D59" s="15">
        <v>12466.39</v>
      </c>
      <c r="E59" s="29"/>
      <c r="F59" t="s">
        <v>124</v>
      </c>
    </row>
    <row r="60" spans="1:16" x14ac:dyDescent="0.35">
      <c r="A60" s="17"/>
      <c r="B60" s="18" t="s">
        <v>59</v>
      </c>
      <c r="C60" s="21"/>
      <c r="D60" s="19"/>
      <c r="E60" s="35"/>
      <c r="F60" s="21" t="s">
        <v>124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x14ac:dyDescent="0.35">
      <c r="A61" s="4"/>
      <c r="B61" s="14" t="s">
        <v>60</v>
      </c>
      <c r="D61" s="15">
        <f>13937.72+416.83</f>
        <v>14354.55</v>
      </c>
      <c r="E61" s="29"/>
      <c r="F61" t="s">
        <v>124</v>
      </c>
    </row>
    <row r="62" spans="1:16" x14ac:dyDescent="0.35">
      <c r="A62" s="17"/>
      <c r="B62" s="18" t="s">
        <v>61</v>
      </c>
      <c r="C62" s="21"/>
      <c r="D62" s="19"/>
      <c r="E62" s="35"/>
      <c r="F62" s="21" t="s">
        <v>124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</row>
    <row r="63" spans="1:16" x14ac:dyDescent="0.35">
      <c r="A63" s="4"/>
      <c r="B63" s="14" t="s">
        <v>26</v>
      </c>
      <c r="D63" s="15">
        <f>+SUM(D58:D62)</f>
        <v>26820.94</v>
      </c>
      <c r="E63" s="29"/>
      <c r="F63" t="s">
        <v>124</v>
      </c>
    </row>
    <row r="64" spans="1:16" x14ac:dyDescent="0.35">
      <c r="A64" s="17"/>
      <c r="B64" s="18" t="s">
        <v>62</v>
      </c>
      <c r="C64" s="21"/>
      <c r="D64" s="35"/>
      <c r="E64" s="19">
        <f>+D29</f>
        <v>65484.99</v>
      </c>
      <c r="F64" s="21" t="s">
        <v>124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1:16" x14ac:dyDescent="0.35">
      <c r="B65" s="14" t="s">
        <v>63</v>
      </c>
      <c r="C65" s="43"/>
      <c r="D65" s="67">
        <f>+D63/E64*100</f>
        <v>40.95738580703761</v>
      </c>
    </row>
    <row r="66" spans="1:16" x14ac:dyDescent="0.35">
      <c r="A66" s="4"/>
      <c r="E66" s="29"/>
    </row>
    <row r="71" spans="1:16" ht="190.5" customHeight="1" x14ac:dyDescent="0.35"/>
    <row r="72" spans="1:16" ht="19.5" customHeight="1" x14ac:dyDescent="0.35">
      <c r="A72" s="8" t="s">
        <v>64</v>
      </c>
      <c r="B72" s="8"/>
      <c r="C72" s="10"/>
      <c r="D72" s="10"/>
      <c r="E72" s="38"/>
      <c r="F72" s="12"/>
      <c r="G72" s="12"/>
      <c r="H72" s="39"/>
      <c r="I72" s="39"/>
      <c r="J72" s="39"/>
      <c r="K72" s="39"/>
      <c r="L72" s="39"/>
      <c r="M72" s="12"/>
      <c r="N72" s="12"/>
      <c r="O72" s="12"/>
      <c r="P72" s="12"/>
    </row>
    <row r="73" spans="1:16" ht="19.5" customHeight="1" x14ac:dyDescent="0.35">
      <c r="A73" s="45" t="s">
        <v>65</v>
      </c>
      <c r="B73" s="21"/>
      <c r="C73" s="21"/>
      <c r="D73" s="46" t="s">
        <v>66</v>
      </c>
      <c r="E73" s="47" t="s">
        <v>67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16" ht="20.25" customHeight="1" x14ac:dyDescent="0.35">
      <c r="A74" s="40"/>
      <c r="B74" s="48" t="s">
        <v>68</v>
      </c>
      <c r="D74" s="68">
        <v>15741</v>
      </c>
      <c r="E74" s="50">
        <f>+D74/$D$74*100</f>
        <v>100</v>
      </c>
      <c r="F74" t="s">
        <v>125</v>
      </c>
    </row>
    <row r="75" spans="1:16" ht="20.25" customHeight="1" x14ac:dyDescent="0.35">
      <c r="A75" s="17"/>
      <c r="B75" s="18" t="s">
        <v>126</v>
      </c>
      <c r="C75" s="21"/>
      <c r="D75" s="19">
        <v>15741</v>
      </c>
      <c r="E75" s="51">
        <f>+D75/$D$74*100</f>
        <v>100</v>
      </c>
      <c r="F75" s="21" t="s">
        <v>127</v>
      </c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1:16" ht="20.25" customHeight="1" x14ac:dyDescent="0.35">
      <c r="A76" s="33"/>
      <c r="B76" s="69"/>
      <c r="C76" s="70"/>
      <c r="D76" s="70"/>
      <c r="E76" s="71"/>
    </row>
    <row r="77" spans="1:16" ht="20.25" customHeight="1" x14ac:dyDescent="0.35">
      <c r="A77" s="45" t="s">
        <v>76</v>
      </c>
      <c r="B77" s="53"/>
      <c r="C77" s="54"/>
      <c r="D77" s="35" t="s">
        <v>66</v>
      </c>
      <c r="E77" s="46" t="s">
        <v>67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 ht="20.25" customHeight="1" x14ac:dyDescent="0.35">
      <c r="B78" s="48" t="s">
        <v>77</v>
      </c>
      <c r="C78" s="55"/>
      <c r="D78" s="56">
        <v>28024</v>
      </c>
      <c r="E78" s="50">
        <f>+D78/$D$78*100</f>
        <v>100</v>
      </c>
      <c r="F78" t="s">
        <v>128</v>
      </c>
    </row>
    <row r="79" spans="1:16" ht="20.25" customHeight="1" x14ac:dyDescent="0.35">
      <c r="A79" s="17"/>
      <c r="B79" s="18" t="s">
        <v>126</v>
      </c>
      <c r="C79" s="21"/>
      <c r="D79" s="19">
        <v>1620</v>
      </c>
      <c r="E79" s="51">
        <f>+D79/$D$78*100</f>
        <v>5.7807593491293181</v>
      </c>
      <c r="F79" s="21" t="s">
        <v>129</v>
      </c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1:16" ht="20.25" customHeight="1" x14ac:dyDescent="0.35">
      <c r="A80" s="30"/>
      <c r="B80" s="31" t="s">
        <v>130</v>
      </c>
      <c r="C80" s="33"/>
      <c r="D80" s="32">
        <v>12466.39</v>
      </c>
      <c r="E80" s="52">
        <f>+D80/$D$78*100</f>
        <v>44.484691692834708</v>
      </c>
      <c r="F80" t="s">
        <v>129</v>
      </c>
    </row>
    <row r="81" spans="1:16" ht="20.25" customHeight="1" x14ac:dyDescent="0.35">
      <c r="A81" s="17"/>
      <c r="B81" s="18" t="s">
        <v>60</v>
      </c>
      <c r="C81" s="21"/>
      <c r="D81" s="19">
        <v>13937.72</v>
      </c>
      <c r="E81" s="51">
        <f>+D81/$D$78*100</f>
        <v>49.734941478732516</v>
      </c>
      <c r="F81" s="21" t="s">
        <v>129</v>
      </c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1:16" ht="20.25" customHeight="1" x14ac:dyDescent="0.35">
      <c r="B82" s="40"/>
      <c r="C82" s="57"/>
      <c r="D82" s="57"/>
    </row>
    <row r="83" spans="1:16" ht="20.25" customHeight="1" x14ac:dyDescent="0.35">
      <c r="A83" s="45" t="s">
        <v>37</v>
      </c>
      <c r="B83" s="53"/>
      <c r="C83" s="54"/>
      <c r="D83" s="35" t="s">
        <v>66</v>
      </c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1:16" ht="20.25" customHeight="1" x14ac:dyDescent="0.35">
      <c r="B84" s="40" t="s">
        <v>82</v>
      </c>
      <c r="C84" s="57"/>
      <c r="D84" s="58">
        <f>+D34</f>
        <v>13601.31</v>
      </c>
      <c r="F84" t="s">
        <v>10</v>
      </c>
    </row>
    <row r="85" spans="1:16" ht="20.25" customHeight="1" x14ac:dyDescent="0.35">
      <c r="A85" s="45"/>
      <c r="B85" s="17" t="s">
        <v>83</v>
      </c>
      <c r="C85" s="35"/>
      <c r="D85" s="54"/>
      <c r="E85" s="46">
        <v>25.7</v>
      </c>
      <c r="F85" s="21" t="s">
        <v>131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6" spans="1:16" ht="20.25" customHeight="1" x14ac:dyDescent="0.35">
      <c r="A86" s="55"/>
      <c r="B86" s="4" t="s">
        <v>85</v>
      </c>
      <c r="C86" s="29"/>
      <c r="D86" s="57"/>
      <c r="E86" s="37">
        <f>100-E85</f>
        <v>74.3</v>
      </c>
      <c r="F86" t="s">
        <v>10</v>
      </c>
    </row>
    <row r="87" spans="1:16" ht="18" customHeight="1" x14ac:dyDescent="0.35">
      <c r="B87" s="40"/>
      <c r="C87" s="57"/>
      <c r="D87" s="57"/>
    </row>
    <row r="88" spans="1:16" ht="20.25" customHeight="1" x14ac:dyDescent="0.35">
      <c r="A88" s="45" t="s">
        <v>29</v>
      </c>
      <c r="B88" s="53"/>
      <c r="C88" s="54"/>
      <c r="D88" s="35" t="s">
        <v>66</v>
      </c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1:16" ht="20.25" customHeight="1" x14ac:dyDescent="0.35">
      <c r="B89" s="40" t="s">
        <v>86</v>
      </c>
      <c r="C89" s="57"/>
      <c r="D89" s="58">
        <f>+D29</f>
        <v>65484.99</v>
      </c>
      <c r="F89" t="s">
        <v>10</v>
      </c>
    </row>
    <row r="90" spans="1:16" ht="20.25" customHeight="1" x14ac:dyDescent="0.35">
      <c r="A90" s="45"/>
      <c r="B90" s="17" t="s">
        <v>87</v>
      </c>
      <c r="C90" s="35"/>
      <c r="D90" s="54"/>
      <c r="E90" s="60">
        <f>+D65</f>
        <v>40.95738580703761</v>
      </c>
      <c r="F90" s="21" t="s">
        <v>10</v>
      </c>
      <c r="G90" s="21"/>
      <c r="H90" s="21"/>
      <c r="I90" s="21"/>
      <c r="J90" s="21"/>
      <c r="K90" s="21"/>
      <c r="L90" s="21"/>
      <c r="M90" s="21"/>
      <c r="N90" s="21"/>
      <c r="O90" s="21"/>
      <c r="P90" s="21"/>
    </row>
    <row r="91" spans="1:16" ht="20.25" customHeight="1" x14ac:dyDescent="0.35">
      <c r="A91" s="55"/>
      <c r="B91" s="4" t="s">
        <v>88</v>
      </c>
      <c r="C91" s="29"/>
      <c r="D91" s="57"/>
      <c r="E91" s="37">
        <v>1.8</v>
      </c>
      <c r="F91" t="s">
        <v>132</v>
      </c>
    </row>
    <row r="92" spans="1:16" ht="20.25" customHeight="1" x14ac:dyDescent="0.35">
      <c r="A92" s="45"/>
      <c r="B92" s="17" t="s">
        <v>90</v>
      </c>
      <c r="C92" s="35"/>
      <c r="D92" s="54"/>
      <c r="E92" s="60">
        <f>100-E91-E90</f>
        <v>57.242614192962392</v>
      </c>
      <c r="F92" s="21" t="s">
        <v>10</v>
      </c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1:16" ht="20.25" customHeight="1" x14ac:dyDescent="0.35">
      <c r="B93" s="40"/>
      <c r="C93" s="57"/>
      <c r="D93" s="57"/>
    </row>
    <row r="94" spans="1:16" ht="17" x14ac:dyDescent="0.45">
      <c r="A94" s="8" t="s">
        <v>91</v>
      </c>
      <c r="B94" s="8"/>
      <c r="C94" s="10"/>
      <c r="D94" s="10"/>
      <c r="E94" s="13"/>
      <c r="F94" s="13"/>
      <c r="G94" s="13"/>
      <c r="H94" s="13"/>
      <c r="I94" s="13"/>
      <c r="J94" s="13"/>
      <c r="K94" s="13"/>
      <c r="L94" s="12"/>
      <c r="M94" s="12"/>
      <c r="N94" s="12"/>
      <c r="O94" s="12"/>
      <c r="P94" s="12"/>
    </row>
    <row r="95" spans="1:16" x14ac:dyDescent="0.35">
      <c r="A95" s="14"/>
      <c r="B95" s="14" t="s">
        <v>20</v>
      </c>
      <c r="C95" s="15"/>
      <c r="D95" s="15">
        <v>43800.24</v>
      </c>
      <c r="E95" s="4"/>
      <c r="F95" t="s">
        <v>133</v>
      </c>
    </row>
    <row r="96" spans="1:16" x14ac:dyDescent="0.35">
      <c r="A96" s="17"/>
      <c r="B96" s="18" t="s">
        <v>22</v>
      </c>
      <c r="C96" s="19"/>
      <c r="D96" s="19">
        <f>15308.24+59351.43</f>
        <v>74659.67</v>
      </c>
      <c r="E96" s="17"/>
      <c r="F96" s="21" t="s">
        <v>134</v>
      </c>
      <c r="G96" s="21"/>
      <c r="H96" s="21"/>
      <c r="I96" s="21"/>
      <c r="J96" s="21"/>
      <c r="K96" s="21"/>
      <c r="L96" s="21"/>
      <c r="M96" s="21"/>
      <c r="N96" s="21"/>
      <c r="O96" s="21"/>
      <c r="P96" s="21"/>
    </row>
    <row r="97" spans="1:16" x14ac:dyDescent="0.35">
      <c r="A97" s="4"/>
      <c r="B97" s="14" t="s">
        <v>24</v>
      </c>
      <c r="C97" s="15"/>
      <c r="D97" s="15">
        <v>27933.16</v>
      </c>
      <c r="E97" s="4"/>
      <c r="F97" t="s">
        <v>133</v>
      </c>
    </row>
    <row r="98" spans="1:16" x14ac:dyDescent="0.35">
      <c r="A98" s="17"/>
      <c r="B98" s="18" t="s">
        <v>17</v>
      </c>
      <c r="C98" s="19"/>
      <c r="D98" s="19">
        <v>2127.0500000000002</v>
      </c>
      <c r="E98" s="17"/>
      <c r="F98" s="21" t="s">
        <v>133</v>
      </c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99" spans="1:16" x14ac:dyDescent="0.35">
      <c r="A99" s="4"/>
      <c r="B99" s="14" t="s">
        <v>26</v>
      </c>
      <c r="C99" s="15"/>
      <c r="D99" s="15">
        <f>+SUM(D95:D98)</f>
        <v>148520.12</v>
      </c>
      <c r="E99" s="4"/>
      <c r="F99" t="s">
        <v>10</v>
      </c>
    </row>
    <row r="101" spans="1:16" x14ac:dyDescent="0.35">
      <c r="B101" s="14"/>
      <c r="C101" s="15"/>
      <c r="D101" s="15"/>
    </row>
    <row r="102" spans="1:16" ht="15.5" x14ac:dyDescent="0.35">
      <c r="A102" s="8" t="s">
        <v>96</v>
      </c>
      <c r="B102" s="8"/>
      <c r="C102" s="10"/>
      <c r="D102" s="10"/>
      <c r="E102" s="13"/>
      <c r="F102" s="13"/>
      <c r="G102" s="13"/>
      <c r="H102" s="13"/>
      <c r="I102" s="13"/>
      <c r="J102" s="13"/>
      <c r="K102" s="13"/>
      <c r="L102" s="12"/>
      <c r="M102" s="12"/>
      <c r="N102" s="12"/>
      <c r="O102" s="12"/>
      <c r="P102" s="12"/>
    </row>
    <row r="103" spans="1:16" x14ac:dyDescent="0.35">
      <c r="A103" s="62"/>
      <c r="B103" s="14" t="s">
        <v>97</v>
      </c>
      <c r="C103" s="15" t="s">
        <v>98</v>
      </c>
      <c r="D103" s="15" t="s">
        <v>99</v>
      </c>
    </row>
    <row r="104" spans="1:16" x14ac:dyDescent="0.35">
      <c r="A104" s="63" t="s">
        <v>100</v>
      </c>
      <c r="B104" s="20">
        <v>1388</v>
      </c>
      <c r="C104" s="19">
        <v>12058</v>
      </c>
      <c r="D104" s="19">
        <v>9418</v>
      </c>
      <c r="E104" s="21"/>
      <c r="F104" s="21" t="s">
        <v>135</v>
      </c>
      <c r="G104" s="21"/>
      <c r="H104" s="21"/>
      <c r="I104" s="21"/>
      <c r="J104" s="21"/>
      <c r="K104" s="21"/>
      <c r="L104" s="21"/>
      <c r="M104" s="21"/>
      <c r="N104" s="21"/>
      <c r="O104" s="21"/>
      <c r="P104" s="21"/>
    </row>
    <row r="105" spans="1:16" x14ac:dyDescent="0.35">
      <c r="A105" s="62" t="s">
        <v>102</v>
      </c>
      <c r="B105" s="14">
        <v>120</v>
      </c>
      <c r="C105" s="15" t="s">
        <v>103</v>
      </c>
      <c r="D105" s="15">
        <v>1789</v>
      </c>
      <c r="F105" t="s">
        <v>136</v>
      </c>
    </row>
    <row r="106" spans="1:16" x14ac:dyDescent="0.35">
      <c r="A106" s="63" t="s">
        <v>105</v>
      </c>
      <c r="B106" s="64">
        <v>728</v>
      </c>
      <c r="C106" s="19">
        <v>32955</v>
      </c>
      <c r="D106" s="19">
        <f>+D31</f>
        <v>34652</v>
      </c>
      <c r="E106" s="21"/>
      <c r="F106" s="21" t="s">
        <v>135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1:16" x14ac:dyDescent="0.35">
      <c r="A107" s="62" t="s">
        <v>106</v>
      </c>
      <c r="B107" s="65">
        <v>831</v>
      </c>
      <c r="C107" s="15">
        <v>6017</v>
      </c>
      <c r="D107" s="15">
        <v>4384</v>
      </c>
      <c r="F107" t="s">
        <v>135</v>
      </c>
    </row>
    <row r="108" spans="1:16" x14ac:dyDescent="0.35">
      <c r="A108" s="63" t="s">
        <v>107</v>
      </c>
      <c r="B108" s="64">
        <v>3065</v>
      </c>
      <c r="C108" s="19">
        <v>113172</v>
      </c>
      <c r="D108" s="19">
        <f>+D30</f>
        <v>274448.8</v>
      </c>
      <c r="E108" s="21"/>
      <c r="F108" s="21" t="s">
        <v>108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1:16" x14ac:dyDescent="0.35">
      <c r="A109" s="62"/>
      <c r="B109" s="62"/>
      <c r="C109" s="62"/>
    </row>
    <row r="110" spans="1:16" x14ac:dyDescent="0.35">
      <c r="A110" s="62"/>
      <c r="B110" s="62"/>
      <c r="C110" s="62"/>
    </row>
    <row r="111" spans="1:16" x14ac:dyDescent="0.35">
      <c r="A111" s="62"/>
      <c r="B111" s="62"/>
      <c r="C111" s="62"/>
    </row>
    <row r="112" spans="1:16" x14ac:dyDescent="0.35">
      <c r="A112" s="62"/>
      <c r="B112" s="62"/>
      <c r="C112" s="62"/>
    </row>
    <row r="113" spans="1:3" x14ac:dyDescent="0.35">
      <c r="A113" s="62"/>
      <c r="B113" s="62"/>
      <c r="C113" s="62"/>
    </row>
    <row r="114" spans="1:3" x14ac:dyDescent="0.35">
      <c r="A114" s="62"/>
      <c r="B114" s="62"/>
      <c r="C114" s="62"/>
    </row>
    <row r="115" spans="1:3" x14ac:dyDescent="0.35">
      <c r="A115" s="62"/>
      <c r="B115" s="62"/>
      <c r="C115" s="62"/>
    </row>
    <row r="116" spans="1:3" x14ac:dyDescent="0.35">
      <c r="A116" s="62"/>
      <c r="B116" s="62"/>
      <c r="C116" s="62"/>
    </row>
    <row r="117" spans="1:3" x14ac:dyDescent="0.35">
      <c r="A117" s="62"/>
      <c r="B117" s="62"/>
      <c r="C117" s="62"/>
    </row>
    <row r="118" spans="1:3" x14ac:dyDescent="0.35">
      <c r="A118" s="62"/>
      <c r="B118" s="62"/>
      <c r="C118" s="62"/>
    </row>
    <row r="119" spans="1:3" x14ac:dyDescent="0.35">
      <c r="A119" s="62"/>
      <c r="B119" s="62"/>
      <c r="C119" s="62"/>
    </row>
    <row r="120" spans="1:3" x14ac:dyDescent="0.35">
      <c r="A120" s="62"/>
      <c r="B120" s="62"/>
      <c r="C120" s="62"/>
    </row>
    <row r="121" spans="1:3" x14ac:dyDescent="0.35">
      <c r="A121" s="62"/>
      <c r="B121" s="62"/>
      <c r="C121" s="62"/>
    </row>
    <row r="122" spans="1:3" x14ac:dyDescent="0.35">
      <c r="A122" s="62"/>
      <c r="B122" s="62"/>
      <c r="C122" s="62"/>
    </row>
    <row r="123" spans="1:3" x14ac:dyDescent="0.35">
      <c r="A123" s="62"/>
      <c r="B123" s="62"/>
      <c r="C123" s="62"/>
    </row>
    <row r="124" spans="1:3" x14ac:dyDescent="0.35">
      <c r="A124" s="62"/>
      <c r="B124" s="62"/>
      <c r="C124" s="62"/>
    </row>
    <row r="125" spans="1:3" x14ac:dyDescent="0.35">
      <c r="A125" s="62"/>
      <c r="B125" s="62"/>
      <c r="C125" s="62"/>
    </row>
    <row r="126" spans="1:3" x14ac:dyDescent="0.35">
      <c r="A126" s="62"/>
      <c r="B126" s="62"/>
      <c r="C126" s="62"/>
    </row>
    <row r="127" spans="1:3" x14ac:dyDescent="0.35">
      <c r="A127" s="62"/>
      <c r="B127" s="62"/>
      <c r="C127" s="62"/>
    </row>
    <row r="128" spans="1:3" x14ac:dyDescent="0.35">
      <c r="A128" s="62"/>
      <c r="B128" s="62"/>
      <c r="C128" s="62"/>
    </row>
    <row r="129" spans="1:3" x14ac:dyDescent="0.35">
      <c r="A129" s="62"/>
      <c r="B129" s="62"/>
      <c r="C129" s="62"/>
    </row>
    <row r="130" spans="1:3" x14ac:dyDescent="0.35">
      <c r="A130" s="62"/>
      <c r="B130" s="62"/>
      <c r="C130" s="62"/>
    </row>
    <row r="131" spans="1:3" x14ac:dyDescent="0.35">
      <c r="A131" s="62"/>
      <c r="B131" s="62"/>
      <c r="C131" s="62"/>
    </row>
    <row r="132" spans="1:3" x14ac:dyDescent="0.35">
      <c r="A132" s="62"/>
      <c r="B132" s="62"/>
      <c r="C132" s="62"/>
    </row>
    <row r="133" spans="1:3" x14ac:dyDescent="0.35">
      <c r="A133" s="62"/>
      <c r="B133" s="62"/>
      <c r="C133" s="62"/>
    </row>
    <row r="134" spans="1:3" x14ac:dyDescent="0.35">
      <c r="A134" s="62"/>
    </row>
  </sheetData>
  <mergeCells count="3">
    <mergeCell ref="H46:L46"/>
    <mergeCell ref="H56:L56"/>
    <mergeCell ref="H72:L7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Energiesteckbrief_EcoSpeed</vt:lpstr>
      <vt:lpstr>Energiesteckbrief_KSP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Voigtländer</dc:creator>
  <cp:lastModifiedBy>Christoph Voigtländer</cp:lastModifiedBy>
  <dcterms:created xsi:type="dcterms:W3CDTF">2023-11-10T13:41:08Z</dcterms:created>
  <dcterms:modified xsi:type="dcterms:W3CDTF">2023-11-10T13:44:50Z</dcterms:modified>
</cp:coreProperties>
</file>