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G:\Daten\05_Projekte\01_Steigerung der Energieeffizienz\04_Kommunen\13 Energie- und CO2-Bilanzierung\77_Bearbeitung\2023 THGB flankierene Maßnahmen\Arbeitshilfen\"/>
    </mc:Choice>
  </mc:AlternateContent>
  <xr:revisionPtr revIDLastSave="0" documentId="13_ncr:1_{37D53159-E881-4F6F-B70E-8B42B7900BED}" xr6:coauthVersionLast="47" xr6:coauthVersionMax="47" xr10:uidLastSave="{00000000-0000-0000-0000-000000000000}"/>
  <bookViews>
    <workbookView xWindow="-25320" yWindow="1560" windowWidth="25440" windowHeight="15390" activeTab="8" xr2:uid="{00000000-000D-0000-FFFF-FFFF00000000}"/>
  </bookViews>
  <sheets>
    <sheet name="Erklärungen" sheetId="14" r:id="rId1"/>
    <sheet name="Importstruktur Bilanztool" sheetId="13" r:id="rId2"/>
    <sheet name="Quellen Datenerhebung" sheetId="15" r:id="rId3"/>
    <sheet name="Datenlieferung LfULG" sheetId="12" r:id="rId4"/>
    <sheet name="Berechnung Öl, Kohle, Biomasse" sheetId="8" r:id="rId5"/>
    <sheet name="Fernwärme" sheetId="11" r:id="rId6"/>
    <sheet name="Erdgas" sheetId="6" r:id="rId7"/>
    <sheet name="Strom, Heizstrom, WP" sheetId="10" r:id="rId8"/>
    <sheet name="Solarthermie" sheetId="9" r:id="rId9"/>
    <sheet name="Flüssiggas" sheetId="17" r:id="rId10"/>
  </sheets>
  <definedNames>
    <definedName name="_xlnm._FilterDatabase" localSheetId="1" hidden="1">'Importstruktur Bilanztool'!$A$1:$D$65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8" l="1"/>
  <c r="C11" i="10"/>
  <c r="D11" i="10"/>
  <c r="E11" i="10"/>
  <c r="F11" i="10"/>
  <c r="F26" i="10" s="1"/>
  <c r="G34" i="13" s="1"/>
  <c r="B11" i="10"/>
  <c r="C10" i="10"/>
  <c r="D10" i="10"/>
  <c r="E10" i="10"/>
  <c r="F10" i="10"/>
  <c r="F25" i="10" s="1"/>
  <c r="G18" i="13" s="1"/>
  <c r="B10" i="10"/>
  <c r="B25" i="10" s="1"/>
  <c r="C9" i="10"/>
  <c r="D9" i="10"/>
  <c r="E9" i="10"/>
  <c r="F9" i="10"/>
  <c r="B9" i="10"/>
  <c r="B24" i="10" s="1"/>
  <c r="D29" i="8"/>
  <c r="D35" i="8"/>
  <c r="E38" i="13" s="1"/>
  <c r="D59" i="13"/>
  <c r="E59" i="13"/>
  <c r="F59" i="13"/>
  <c r="G59" i="13"/>
  <c r="C59" i="13"/>
  <c r="D24" i="10"/>
  <c r="E2" i="13" s="1"/>
  <c r="E25" i="10"/>
  <c r="F18" i="13" s="1"/>
  <c r="E26" i="10"/>
  <c r="F34" i="13" s="1"/>
  <c r="D31" i="10"/>
  <c r="C46" i="10"/>
  <c r="E46" i="10"/>
  <c r="F46" i="10"/>
  <c r="B46" i="10"/>
  <c r="C39" i="10"/>
  <c r="D39" i="10"/>
  <c r="D46" i="10" s="1"/>
  <c r="E39" i="10"/>
  <c r="F39" i="10"/>
  <c r="B39" i="10"/>
  <c r="C38" i="10"/>
  <c r="D38" i="10"/>
  <c r="D45" i="10" s="1"/>
  <c r="E38" i="10"/>
  <c r="E45" i="10" s="1"/>
  <c r="F38" i="10"/>
  <c r="B38" i="10"/>
  <c r="B45" i="10" s="1"/>
  <c r="C45" i="10"/>
  <c r="F45" i="10"/>
  <c r="C47" i="10"/>
  <c r="E47" i="10"/>
  <c r="F47" i="10"/>
  <c r="C48" i="10"/>
  <c r="D48" i="10"/>
  <c r="E48" i="10"/>
  <c r="F48" i="10"/>
  <c r="B48" i="10"/>
  <c r="B47" i="10"/>
  <c r="C40" i="10"/>
  <c r="D40" i="10"/>
  <c r="D47" i="10" s="1"/>
  <c r="E40" i="10"/>
  <c r="F40" i="10"/>
  <c r="C41" i="10"/>
  <c r="D41" i="10"/>
  <c r="E41" i="10"/>
  <c r="F41" i="10"/>
  <c r="B41" i="10"/>
  <c r="B40" i="10"/>
  <c r="C31" i="10"/>
  <c r="E14" i="13"/>
  <c r="E31" i="10"/>
  <c r="F14" i="13" s="1"/>
  <c r="F31" i="10"/>
  <c r="C33" i="10"/>
  <c r="D33" i="10"/>
  <c r="E46" i="13" s="1"/>
  <c r="E33" i="10"/>
  <c r="F33" i="10"/>
  <c r="C34" i="10"/>
  <c r="D34" i="10"/>
  <c r="E34" i="10"/>
  <c r="F34" i="10"/>
  <c r="B34" i="10"/>
  <c r="B33" i="10"/>
  <c r="B31" i="10"/>
  <c r="C24" i="10"/>
  <c r="E24" i="10"/>
  <c r="F2" i="13" s="1"/>
  <c r="F24" i="10"/>
  <c r="G2" i="13" s="1"/>
  <c r="C25" i="10"/>
  <c r="D18" i="13" s="1"/>
  <c r="C26" i="10"/>
  <c r="D34" i="13" s="1"/>
  <c r="C27" i="10"/>
  <c r="D27" i="10"/>
  <c r="E27" i="10"/>
  <c r="F27" i="10"/>
  <c r="B27" i="10"/>
  <c r="B26" i="10"/>
  <c r="D45" i="13"/>
  <c r="E45" i="13"/>
  <c r="F45" i="13"/>
  <c r="G45" i="13"/>
  <c r="C45" i="13"/>
  <c r="D44" i="13"/>
  <c r="F44" i="13"/>
  <c r="G44" i="13"/>
  <c r="C44" i="13"/>
  <c r="D35" i="13"/>
  <c r="F35" i="13"/>
  <c r="G35" i="13"/>
  <c r="C35" i="13"/>
  <c r="C38" i="13"/>
  <c r="D38" i="13"/>
  <c r="G38" i="13"/>
  <c r="F38" i="13"/>
  <c r="D2" i="13"/>
  <c r="D3" i="13"/>
  <c r="F3" i="13"/>
  <c r="G3" i="13"/>
  <c r="D4" i="13"/>
  <c r="E4" i="13"/>
  <c r="F4" i="13"/>
  <c r="G4" i="13"/>
  <c r="D5" i="13"/>
  <c r="E5" i="13"/>
  <c r="F5" i="13"/>
  <c r="G5" i="13"/>
  <c r="D6" i="13"/>
  <c r="F6" i="13"/>
  <c r="G6" i="13"/>
  <c r="D8" i="13"/>
  <c r="E8" i="13"/>
  <c r="F8" i="13"/>
  <c r="G8" i="13"/>
  <c r="D11" i="13"/>
  <c r="E11" i="13"/>
  <c r="F11" i="13"/>
  <c r="G11" i="13"/>
  <c r="D12" i="13"/>
  <c r="F12" i="13"/>
  <c r="G12" i="13"/>
  <c r="D13" i="13"/>
  <c r="F13" i="13"/>
  <c r="G13" i="13"/>
  <c r="D14" i="13"/>
  <c r="G14" i="13"/>
  <c r="D19" i="13"/>
  <c r="F19" i="13"/>
  <c r="G19" i="13"/>
  <c r="D20" i="13"/>
  <c r="E20" i="13"/>
  <c r="F20" i="13"/>
  <c r="G20" i="13"/>
  <c r="D21" i="13"/>
  <c r="E21" i="13"/>
  <c r="F21" i="13"/>
  <c r="G21" i="13"/>
  <c r="D22" i="13"/>
  <c r="F22" i="13"/>
  <c r="G22" i="13"/>
  <c r="D24" i="13"/>
  <c r="E24" i="13"/>
  <c r="F24" i="13"/>
  <c r="G24" i="13"/>
  <c r="D27" i="13"/>
  <c r="E27" i="13"/>
  <c r="F27" i="13"/>
  <c r="G27" i="13"/>
  <c r="D28" i="13"/>
  <c r="F28" i="13"/>
  <c r="G28" i="13"/>
  <c r="D29" i="13"/>
  <c r="F29" i="13"/>
  <c r="G29" i="13"/>
  <c r="D30" i="13"/>
  <c r="E30" i="13"/>
  <c r="F30" i="13"/>
  <c r="G30" i="13"/>
  <c r="D36" i="13"/>
  <c r="E36" i="13"/>
  <c r="F36" i="13"/>
  <c r="G36" i="13"/>
  <c r="D37" i="13"/>
  <c r="E37" i="13"/>
  <c r="F37" i="13"/>
  <c r="G37" i="13"/>
  <c r="D40" i="13"/>
  <c r="E40" i="13"/>
  <c r="F40" i="13"/>
  <c r="G40" i="13"/>
  <c r="D43" i="13"/>
  <c r="E43" i="13"/>
  <c r="F43" i="13"/>
  <c r="G43" i="13"/>
  <c r="D46" i="13"/>
  <c r="F46" i="13"/>
  <c r="G46" i="13"/>
  <c r="D50" i="13"/>
  <c r="E50" i="13"/>
  <c r="F50" i="13"/>
  <c r="G50" i="13"/>
  <c r="D51" i="13"/>
  <c r="E51" i="13"/>
  <c r="F51" i="13"/>
  <c r="G51" i="13"/>
  <c r="D52" i="13"/>
  <c r="E52" i="13"/>
  <c r="F52" i="13"/>
  <c r="G52" i="13"/>
  <c r="D53" i="13"/>
  <c r="E53" i="13"/>
  <c r="F53" i="13"/>
  <c r="G53" i="13"/>
  <c r="D54" i="13"/>
  <c r="E54" i="13"/>
  <c r="F54" i="13"/>
  <c r="G54" i="13"/>
  <c r="D56" i="13"/>
  <c r="E56" i="13"/>
  <c r="F56" i="13"/>
  <c r="G56" i="13"/>
  <c r="D60" i="13"/>
  <c r="E60" i="13"/>
  <c r="F60" i="13"/>
  <c r="G60" i="13"/>
  <c r="D61" i="13"/>
  <c r="E61" i="13"/>
  <c r="F61" i="13"/>
  <c r="G61" i="13"/>
  <c r="D62" i="13"/>
  <c r="E62" i="13"/>
  <c r="F62" i="13"/>
  <c r="G62" i="13"/>
  <c r="D34" i="8"/>
  <c r="E22" i="13" s="1"/>
  <c r="D33" i="8"/>
  <c r="H37" i="8"/>
  <c r="D27" i="8"/>
  <c r="D19" i="8"/>
  <c r="E44" i="13" s="1"/>
  <c r="D26" i="8"/>
  <c r="E29" i="13" s="1"/>
  <c r="D25" i="8"/>
  <c r="E13" i="13" s="1"/>
  <c r="D18" i="8"/>
  <c r="E28" i="13" s="1"/>
  <c r="D17" i="8"/>
  <c r="E12" i="13" s="1"/>
  <c r="D37" i="8" l="1"/>
  <c r="D21" i="8"/>
  <c r="E6" i="13"/>
  <c r="H29" i="8"/>
  <c r="H21" i="8"/>
  <c r="D11" i="8" l="1"/>
  <c r="E35" i="13" s="1"/>
  <c r="D10" i="8" l="1"/>
  <c r="E19" i="13" s="1"/>
  <c r="D9" i="8"/>
  <c r="D13" i="8" l="1"/>
  <c r="E3" i="13"/>
  <c r="D12" i="17" l="1"/>
  <c r="E12" i="17"/>
  <c r="F12" i="17"/>
  <c r="G12" i="17"/>
  <c r="H12" i="17"/>
  <c r="D13" i="17"/>
  <c r="E13" i="17"/>
  <c r="F13" i="17"/>
  <c r="G13" i="17"/>
  <c r="H13" i="17"/>
  <c r="D14" i="17"/>
  <c r="E14" i="17"/>
  <c r="F14" i="17"/>
  <c r="G14" i="17"/>
  <c r="H14" i="17"/>
  <c r="C56" i="13"/>
  <c r="G13" i="9"/>
  <c r="H13" i="9"/>
  <c r="G14" i="9"/>
  <c r="H14" i="9"/>
  <c r="G15" i="9"/>
  <c r="H15" i="9"/>
  <c r="F15" i="9"/>
  <c r="E15" i="9"/>
  <c r="D15" i="9"/>
  <c r="C24" i="13" s="1"/>
  <c r="F14" i="9"/>
  <c r="E14" i="9"/>
  <c r="D14" i="9"/>
  <c r="C40" i="13" s="1"/>
  <c r="F13" i="9"/>
  <c r="E13" i="9"/>
  <c r="D13" i="9"/>
  <c r="C8" i="13" s="1"/>
  <c r="G10" i="9" l="1"/>
  <c r="D9" i="9"/>
  <c r="D10" i="9" s="1"/>
  <c r="E9" i="9"/>
  <c r="E10" i="9" s="1"/>
  <c r="F9" i="9"/>
  <c r="F10" i="9" s="1"/>
  <c r="G9" i="9"/>
  <c r="H9" i="9"/>
  <c r="H10" i="9" s="1"/>
  <c r="D23" i="13" l="1"/>
  <c r="E23" i="13"/>
  <c r="F23" i="13"/>
  <c r="G23" i="13"/>
  <c r="D25" i="10"/>
  <c r="E18" i="13" s="1"/>
  <c r="D26" i="10"/>
  <c r="E34" i="13" s="1"/>
  <c r="D7" i="13"/>
  <c r="E7" i="13"/>
  <c r="F7" i="13"/>
  <c r="G7" i="13"/>
  <c r="D39" i="13"/>
  <c r="E39" i="13"/>
  <c r="F39" i="13"/>
  <c r="G39" i="13"/>
  <c r="D55" i="13"/>
  <c r="E55" i="13"/>
  <c r="F55" i="13"/>
  <c r="G55" i="13"/>
  <c r="C6" i="10"/>
  <c r="D6" i="10"/>
  <c r="E6" i="10"/>
  <c r="F6" i="10"/>
  <c r="C11" i="11"/>
  <c r="D11" i="11"/>
  <c r="E11" i="11"/>
  <c r="F11" i="11"/>
  <c r="E12" i="6"/>
  <c r="F12" i="6"/>
  <c r="E13" i="6"/>
  <c r="E34" i="6" s="1"/>
  <c r="E36" i="6" s="1"/>
  <c r="E19" i="6" s="1"/>
  <c r="F13" i="6"/>
  <c r="F34" i="6" s="1"/>
  <c r="F36" i="6" s="1"/>
  <c r="F19" i="6" s="1"/>
  <c r="C12" i="6"/>
  <c r="C26" i="6" s="1"/>
  <c r="D12" i="6"/>
  <c r="D26" i="6" s="1"/>
  <c r="D28" i="6" s="1"/>
  <c r="C13" i="6"/>
  <c r="C14" i="6" s="1"/>
  <c r="C22" i="6" s="1"/>
  <c r="D13" i="6"/>
  <c r="D34" i="6" s="1"/>
  <c r="D36" i="6" s="1"/>
  <c r="D19" i="6" s="1"/>
  <c r="E14" i="6" l="1"/>
  <c r="E22" i="6" s="1"/>
  <c r="F14" i="6"/>
  <c r="F22" i="6" s="1"/>
  <c r="C27" i="6"/>
  <c r="C18" i="6" s="1"/>
  <c r="C28" i="6"/>
  <c r="F26" i="6"/>
  <c r="F27" i="6" s="1"/>
  <c r="F18" i="6" s="1"/>
  <c r="E26" i="6"/>
  <c r="E27" i="6" s="1"/>
  <c r="E18" i="6" s="1"/>
  <c r="E20" i="6" s="1"/>
  <c r="D14" i="6"/>
  <c r="D22" i="6" s="1"/>
  <c r="F35" i="6"/>
  <c r="C34" i="6"/>
  <c r="E35" i="6"/>
  <c r="E28" i="6"/>
  <c r="F28" i="6"/>
  <c r="D27" i="6"/>
  <c r="D18" i="6" s="1"/>
  <c r="D35" i="6"/>
  <c r="D20" i="6" l="1"/>
  <c r="F20" i="6"/>
  <c r="C35" i="6"/>
  <c r="C36" i="6"/>
  <c r="C19" i="6" s="1"/>
  <c r="C20" i="6" s="1"/>
  <c r="C43" i="13" l="1"/>
  <c r="C11" i="13"/>
  <c r="C27" i="13"/>
  <c r="C5" i="13" l="1"/>
  <c r="C21" i="13"/>
  <c r="C23" i="13"/>
  <c r="C30" i="13"/>
  <c r="C37" i="13"/>
  <c r="C51" i="13"/>
  <c r="C52" i="13"/>
  <c r="C53" i="13"/>
  <c r="C54" i="13"/>
  <c r="C60" i="13"/>
  <c r="C61" i="13"/>
  <c r="C14" i="13" l="1"/>
  <c r="C46" i="13"/>
  <c r="C62" i="13"/>
  <c r="C55" i="13" l="1"/>
  <c r="B11" i="11" l="1"/>
  <c r="C7" i="13" l="1"/>
  <c r="C39" i="13"/>
  <c r="C50" i="13"/>
  <c r="C2" i="13"/>
  <c r="C34" i="13" l="1"/>
  <c r="C18" i="13" l="1"/>
  <c r="B6" i="10"/>
  <c r="C3" i="13" l="1"/>
  <c r="C29" i="13"/>
  <c r="C28" i="13"/>
  <c r="C6" i="13"/>
  <c r="C19" i="13" l="1"/>
  <c r="C22" i="13"/>
  <c r="C13" i="13"/>
  <c r="B12" i="6" l="1"/>
  <c r="B26" i="6" s="1"/>
  <c r="B13" i="6"/>
  <c r="B34" i="6" s="1"/>
  <c r="B35" i="6" l="1"/>
  <c r="B36" i="6"/>
  <c r="B27" i="6"/>
  <c r="B28" i="6"/>
  <c r="B14" i="6"/>
  <c r="B22" i="6" s="1"/>
  <c r="C12" i="13" l="1"/>
  <c r="B19" i="6" l="1"/>
  <c r="C20" i="13" s="1"/>
  <c r="B18" i="6"/>
  <c r="C4" i="13" s="1"/>
  <c r="B20" i="6" l="1"/>
  <c r="C36" i="13" s="1"/>
</calcChain>
</file>

<file path=xl/sharedStrings.xml><?xml version="1.0" encoding="utf-8"?>
<sst xmlns="http://schemas.openxmlformats.org/spreadsheetml/2006/main" count="926" uniqueCount="455">
  <si>
    <t>Haushalte</t>
  </si>
  <si>
    <t>GHD</t>
  </si>
  <si>
    <t>Industrie</t>
  </si>
  <si>
    <t>Strom</t>
  </si>
  <si>
    <t>Heizöl EL</t>
  </si>
  <si>
    <t>Erdgas</t>
  </si>
  <si>
    <t>Fernwärme</t>
  </si>
  <si>
    <t>Biomasse</t>
  </si>
  <si>
    <t>Umweltwärme</t>
  </si>
  <si>
    <t>Sonnenkollektoren</t>
  </si>
  <si>
    <t>Braunkohle</t>
  </si>
  <si>
    <t>Steinkohle</t>
  </si>
  <si>
    <t>Heizstrom</t>
  </si>
  <si>
    <t>Kommune</t>
  </si>
  <si>
    <t>Straßenbeleuchtung</t>
  </si>
  <si>
    <t>Energieträger</t>
  </si>
  <si>
    <t>Kommunale Gebäude</t>
  </si>
  <si>
    <t>Summe</t>
  </si>
  <si>
    <t>Stromverbrauch</t>
  </si>
  <si>
    <t>Flüssiggas</t>
  </si>
  <si>
    <t>MWh</t>
  </si>
  <si>
    <t>Gewerbe</t>
  </si>
  <si>
    <t>Heizstrom Kommunale Gebäude</t>
  </si>
  <si>
    <t>Heizöl</t>
  </si>
  <si>
    <t>Elektro-Wärmepumpen</t>
  </si>
  <si>
    <t>davon SLP-Kunden</t>
  </si>
  <si>
    <t>davon RLM-Kunden</t>
  </si>
  <si>
    <t xml:space="preserve">SLP </t>
  </si>
  <si>
    <t>RLM</t>
  </si>
  <si>
    <t>Input Kraftwerke</t>
  </si>
  <si>
    <t>SLP</t>
  </si>
  <si>
    <t>SLP in MWh</t>
  </si>
  <si>
    <t>davon GHD</t>
  </si>
  <si>
    <t>davon Industrie</t>
  </si>
  <si>
    <t>in %</t>
  </si>
  <si>
    <t xml:space="preserve">davon HH </t>
  </si>
  <si>
    <t xml:space="preserve">davon GHD </t>
  </si>
  <si>
    <t>Fläche</t>
  </si>
  <si>
    <t>m²</t>
  </si>
  <si>
    <t>Privat</t>
  </si>
  <si>
    <t>Energie</t>
  </si>
  <si>
    <t>Sektoren</t>
  </si>
  <si>
    <t>Strom für WP</t>
  </si>
  <si>
    <t>Umweltwärme - aus Strom für WP berechnet</t>
  </si>
  <si>
    <t>Verwaltung</t>
  </si>
  <si>
    <t>sektorale Verteilung anhand der installierten Leistung abgeschätzt</t>
  </si>
  <si>
    <t>Basisquelle: LfULG Emissionskataster</t>
  </si>
  <si>
    <t>Feuer-</t>
  </si>
  <si>
    <t>Größen-</t>
  </si>
  <si>
    <t>Brennstoff</t>
  </si>
  <si>
    <t>Anzahl</t>
  </si>
  <si>
    <t xml:space="preserve">NWL </t>
  </si>
  <si>
    <t>EEV</t>
  </si>
  <si>
    <t>stätten-</t>
  </si>
  <si>
    <t>klasse</t>
  </si>
  <si>
    <t>nach</t>
  </si>
  <si>
    <t>∑</t>
  </si>
  <si>
    <t>gesamt</t>
  </si>
  <si>
    <t>EndEnergie</t>
  </si>
  <si>
    <t>art</t>
  </si>
  <si>
    <t>1. BImSchV</t>
  </si>
  <si>
    <t>Altersstufe</t>
  </si>
  <si>
    <t>mit</t>
  </si>
  <si>
    <t>ohne</t>
  </si>
  <si>
    <t>Verbrauch</t>
  </si>
  <si>
    <t>nach ZIV</t>
  </si>
  <si>
    <t>- 1969</t>
  </si>
  <si>
    <t>1970-1979</t>
  </si>
  <si>
    <t>1980-1984</t>
  </si>
  <si>
    <t>1985-1989</t>
  </si>
  <si>
    <t>1990-1994</t>
  </si>
  <si>
    <t>1995-1999</t>
  </si>
  <si>
    <t>2000-2004</t>
  </si>
  <si>
    <t>2005-2009</t>
  </si>
  <si>
    <t>2010-2014</t>
  </si>
  <si>
    <t>Baujahr</t>
  </si>
  <si>
    <t>Angabe</t>
  </si>
  <si>
    <t>kW</t>
  </si>
  <si>
    <t>x</t>
  </si>
  <si>
    <t>TJ</t>
  </si>
  <si>
    <t>Festbrennstoffe, Biomasse</t>
  </si>
  <si>
    <t>ZFA</t>
  </si>
  <si>
    <t>Stückholzkessel (manuell)</t>
  </si>
  <si>
    <t>HK</t>
  </si>
  <si>
    <t>0 - 25</t>
  </si>
  <si>
    <t>4; 4.1; 6; 7</t>
  </si>
  <si>
    <t xml:space="preserve"> </t>
  </si>
  <si>
    <t>&gt;25 - 50</t>
  </si>
  <si>
    <t>4; 4.1</t>
  </si>
  <si>
    <t xml:space="preserve">Heizkessel (manuell) </t>
  </si>
  <si>
    <t>&gt;50</t>
  </si>
  <si>
    <t>Pelletkessel</t>
  </si>
  <si>
    <t>HK
------
PO</t>
  </si>
  <si>
    <t>&gt;10 - 25</t>
  </si>
  <si>
    <t>5a
------
4, 4.1, 5a</t>
  </si>
  <si>
    <t>Pelletkessel </t>
  </si>
  <si>
    <t>Hackschnitzelkessel (autom.)</t>
  </si>
  <si>
    <t xml:space="preserve">4.2; 5; 8; 13 </t>
  </si>
  <si>
    <t xml:space="preserve">4.2; 5 </t>
  </si>
  <si>
    <t>4.2</t>
  </si>
  <si>
    <t xml:space="preserve">Einblasfeuerung </t>
  </si>
  <si>
    <t>5</t>
  </si>
  <si>
    <t xml:space="preserve">Unterschubfeuerung </t>
  </si>
  <si>
    <t>&gt;25</t>
  </si>
  <si>
    <t>8; 13</t>
  </si>
  <si>
    <t xml:space="preserve">Vorofenfeuerung </t>
  </si>
  <si>
    <t>6; 7</t>
  </si>
  <si>
    <t>∑ oder MW  ZFA</t>
  </si>
  <si>
    <t>ERF</t>
  </si>
  <si>
    <t>Dauerbrandöfen</t>
  </si>
  <si>
    <t>RH</t>
  </si>
  <si>
    <t>4; 4.1 u.a.</t>
  </si>
  <si>
    <t>Kachelöfen/ Grundöfen …</t>
  </si>
  <si>
    <t>KH, KE, GO, SG, SP</t>
  </si>
  <si>
    <t>Kaminöfen</t>
  </si>
  <si>
    <t>KO</t>
  </si>
  <si>
    <t>Pelletöfen</t>
  </si>
  <si>
    <t>PO
------
HK</t>
  </si>
  <si>
    <r>
      <rPr>
        <b/>
        <sz val="10"/>
        <color theme="1"/>
        <rFont val="Calibri"/>
        <family val="2"/>
      </rPr>
      <t>≤</t>
    </r>
    <r>
      <rPr>
        <b/>
        <sz val="10"/>
        <color theme="1"/>
        <rFont val="Arial"/>
        <family val="2"/>
      </rPr>
      <t>10</t>
    </r>
  </si>
  <si>
    <t>4, 5a
------
5a</t>
  </si>
  <si>
    <t>offene Kamine</t>
  </si>
  <si>
    <t>OK</t>
  </si>
  <si>
    <t>Badeöfen</t>
  </si>
  <si>
    <t>VW</t>
  </si>
  <si>
    <t>Herde</t>
  </si>
  <si>
    <t>HD, HE</t>
  </si>
  <si>
    <t>Räucheranlagen</t>
  </si>
  <si>
    <t>RA</t>
  </si>
  <si>
    <t>4; 4.1; 5; 4.2; 5a</t>
  </si>
  <si>
    <t>sonstige</t>
  </si>
  <si>
    <t>alle BiobrSt.</t>
  </si>
  <si>
    <t>∑ oder MW  ERF</t>
  </si>
  <si>
    <t>∑ oder MW  Biomasse-FSt.</t>
  </si>
  <si>
    <t>Festbrennstoffe, Steinkohle</t>
  </si>
  <si>
    <t xml:space="preserve">Heizkessel (manuell+autom.) </t>
  </si>
  <si>
    <t>0 - 15</t>
  </si>
  <si>
    <t>2</t>
  </si>
  <si>
    <t>&gt;15 - 50</t>
  </si>
  <si>
    <t>&gt; 50</t>
  </si>
  <si>
    <t xml:space="preserve">RH
</t>
  </si>
  <si>
    <t xml:space="preserve">
</t>
  </si>
  <si>
    <t>∑ oder MW  Steinkohle-FSt.</t>
  </si>
  <si>
    <t>Festbrennstoffe, Braunkohle</t>
  </si>
  <si>
    <t>1; 3</t>
  </si>
  <si>
    <t>Kamine</t>
  </si>
  <si>
    <t>1; 3; 3a</t>
  </si>
  <si>
    <t>∑ oder MW  Braunkohle-FSt.</t>
  </si>
  <si>
    <t>Festbrennstoffe, Kohle</t>
  </si>
  <si>
    <t>∑ oder MW  Kohle-FSt.</t>
  </si>
  <si>
    <t>Festbrennstoffe, alles</t>
  </si>
  <si>
    <t>∑ oder MW  Festbrennstoffe</t>
  </si>
  <si>
    <t>flüssige Brennstoffe</t>
  </si>
  <si>
    <t>Heizkessel mit Gebläsebrenn.</t>
  </si>
  <si>
    <t>9</t>
  </si>
  <si>
    <t xml:space="preserve">(einschl. Verdampfungs- </t>
  </si>
  <si>
    <t>brenner u. Brennwertkessel)</t>
  </si>
  <si>
    <t>BHKW</t>
  </si>
  <si>
    <t>BH</t>
  </si>
  <si>
    <t>Verbrennungsmotoren</t>
  </si>
  <si>
    <t>VM</t>
  </si>
  <si>
    <t>Notstromaggregate</t>
  </si>
  <si>
    <t>NO</t>
  </si>
  <si>
    <t xml:space="preserve">Kompressionswärmepumpen
</t>
  </si>
  <si>
    <t>WP, WA, FC</t>
  </si>
  <si>
    <t>sonst. Energieerzeugung/
Heizung/ Trocknung</t>
  </si>
  <si>
    <t xml:space="preserve">LE, SD, SH, LT, HO, SO, SF, BO
</t>
  </si>
  <si>
    <t>Küchengeräte</t>
  </si>
  <si>
    <t>GK, KK, BA, BP, KB, FT, GY, KV, RT, EA, SI, WB, WO</t>
  </si>
  <si>
    <t xml:space="preserve">Waschen/Reinigen
</t>
  </si>
  <si>
    <t xml:space="preserve">RD, WM, WT, WK, WL </t>
  </si>
  <si>
    <t>Raumheizer u. sonstige</t>
  </si>
  <si>
    <t>RH, sonstige</t>
  </si>
  <si>
    <t>∑ oder MW  Öl-FSt.</t>
  </si>
  <si>
    <t>gasförmige Brennstoffe</t>
  </si>
  <si>
    <t>Heizkessel alle</t>
  </si>
  <si>
    <t>10-12</t>
  </si>
  <si>
    <t>(HW+BW)</t>
  </si>
  <si>
    <t>Durchlaufwasserheizer</t>
  </si>
  <si>
    <t>DW</t>
  </si>
  <si>
    <t>10</t>
  </si>
  <si>
    <t>Vorratswasserheizer</t>
  </si>
  <si>
    <t>Raumheizer</t>
  </si>
  <si>
    <r>
      <t>Uml/KombiwaHeiz.</t>
    </r>
    <r>
      <rPr>
        <sz val="10"/>
        <color theme="1"/>
        <rFont val="Arial"/>
        <family val="2"/>
      </rPr>
      <t xml:space="preserve"> (BW+HW)</t>
    </r>
  </si>
  <si>
    <r>
      <t>KW;</t>
    </r>
    <r>
      <rPr>
        <b/>
        <sz val="10"/>
        <color rgb="FFFF0000"/>
        <rFont val="Arial"/>
        <family val="2"/>
      </rPr>
      <t xml:space="preserve"> </t>
    </r>
    <r>
      <rPr>
        <b/>
        <sz val="10"/>
        <rFont val="Arial"/>
        <family val="2"/>
      </rPr>
      <t>UW</t>
    </r>
  </si>
  <si>
    <t xml:space="preserve">Waschen/ Reinigen
</t>
  </si>
  <si>
    <t>∑ oder MW  Gas-FSt.</t>
  </si>
  <si>
    <t>alle Brennstoffe</t>
  </si>
  <si>
    <t>∑ oder MW  alle Feuerstätten</t>
  </si>
  <si>
    <t>Musterstadt, Stadt</t>
  </si>
  <si>
    <t>Die Werte in der Tabelle müssen durch die Werte der Datenlieferung für die zu bilanzierende Kommune ausgetauscht werden.</t>
  </si>
  <si>
    <t>Wärme aus Solarthermie</t>
  </si>
  <si>
    <t xml:space="preserve">Fernwärme </t>
  </si>
  <si>
    <t xml:space="preserve">Verbräuche von Erdgas </t>
  </si>
  <si>
    <t>Verteilung gemäß Erfahrungswerten und Rückfragen bei Netzbetreibern</t>
  </si>
  <si>
    <t>Aufteilung auf Sektoren</t>
  </si>
  <si>
    <t>Wenn Datenlieferung des Netzbetreibes nach SLP und RLM-Kunden erfolgt, hier eintragen</t>
  </si>
  <si>
    <t>Wenn der Netzbetreiber die Aufteilung nach Sektoren liefern kann, dann diese direkt hier eintragen</t>
  </si>
  <si>
    <t>Verteilschlüssel nötig, wenn Netzbetreiber "nur" die SLP und RLM-Mengen liefert</t>
  </si>
  <si>
    <t>bereinigte Verbräuche um Kraftwerksinput in MWh</t>
  </si>
  <si>
    <t xml:space="preserve">Nebenrechnung: Schlüssel zur Verteilung von RLM- und SLP-Angaben auf die Sektoren. </t>
  </si>
  <si>
    <t>Elektro-Speicherheizung (Heizstrom)</t>
  </si>
  <si>
    <t>Wenn Netzbetreiber Daten nach SLP und RLM-Mengen liefert, hier eintragen</t>
  </si>
  <si>
    <t>Wenn Netzbetreiber diese Daten liefert, dann eintragen, wenn unbekannt, dann auf 0 setzen</t>
  </si>
  <si>
    <t>Stromverbrauch kommunale Gebäude</t>
  </si>
  <si>
    <t>Strom für Wärmepumpen komm. Gebäude</t>
  </si>
  <si>
    <t>Verbräuche von Strom, Heizstrom und Umweltwärme (Wärmepumpen)</t>
  </si>
  <si>
    <t>Aus Solaratlas Flächen summieren und eingeben</t>
  </si>
  <si>
    <t xml:space="preserve">Verbräuche von Heizöl, Braunkohle, Steinkohle und Biomasse </t>
  </si>
  <si>
    <t>Bereiche</t>
  </si>
  <si>
    <t>2018</t>
  </si>
  <si>
    <t>2019</t>
  </si>
  <si>
    <t>Biogase</t>
  </si>
  <si>
    <t>Abfall</t>
  </si>
  <si>
    <t>Nahwärme</t>
  </si>
  <si>
    <t xml:space="preserve">Sonstige erneuerbare </t>
  </si>
  <si>
    <t xml:space="preserve">Sonstige konventionelle </t>
  </si>
  <si>
    <t>Gewerbe, Handel, Dienstleistungen (GHD)</t>
  </si>
  <si>
    <t>Kommunale Verwaltung</t>
  </si>
  <si>
    <t>Komm. Gebäude</t>
  </si>
  <si>
    <t>Auf den folgenden Tabllenreitern werden die die wesentlichen Berechnungen zur Erstellung einer kommunalen Energie- und THG-Bilanz nach Energieträgern vorgestellt.</t>
  </si>
  <si>
    <t>Orange eingefärbte Felder stellen Eingabefelder dar. Hier sind aktuell beispielhafte Zahlen einer Musterkommune eingegeben. Werden diese durch Daten einer zu bilanzierenden Kommune ersetzt, so gehen diese in die Berechnungen ein</t>
  </si>
  <si>
    <t>Das LfULG stellt für die zu bilanzierende Kommune die Daten in Form der aufgeführten Tabelle bereit.</t>
  </si>
  <si>
    <t>Datenlieferung der Kommune (z.B. aus KEM oder EEA wenn vorhanden)</t>
  </si>
  <si>
    <t>Stromverbrauch Straßenbeleuchtung</t>
  </si>
  <si>
    <t>Empfehlung der zu verwendenden Datenquellen im Rahmen der Erstellung kommunaler Energie- und THG-Bilanzen in Sachsen</t>
  </si>
  <si>
    <t>Datenbereich</t>
  </si>
  <si>
    <t>Art der Daten / Bezugsgröße / Einheit / Energieträger</t>
  </si>
  <si>
    <t>Quelle</t>
  </si>
  <si>
    <t>kleinstmöglicher Raumbezug (kommunenscharf, Landkreis, Region, Postleitzahlen etc.)</t>
  </si>
  <si>
    <t>Turnus der möglichen Datenbereitstellung durch Lieferant (monatlich, jährlich, alle 2 Jahre...) und Verfügbarkeit (n-1, n-2…) 
Bsp.: n-1 heißt Abfrage im aktuellen Jahr, Verfügbarkeit für davorliegendes Jahr
Bezug n-x berücksichtigt dabei die Datenabfrage jeweils in der zweiten Jahreshälfte des aktuellen Jahres n</t>
  </si>
  <si>
    <t>Welche Daten können bereitgestellt werden</t>
  </si>
  <si>
    <t>Datengüte</t>
  </si>
  <si>
    <t>Schwierigkeiten (Datenschutz etc.)</t>
  </si>
  <si>
    <t>Varianten der Datenbereitstellung hinsichtlich Genauigkeit</t>
  </si>
  <si>
    <t>Zusätzliche Nutzungsmöglichkeiten der Grund- und Bilanzierungsdaten für die Kommunen und den Freistaat Sachsen</t>
  </si>
  <si>
    <t>Infrastrukturen/Schnittstellen</t>
  </si>
  <si>
    <t>leitungsgebundene 
Energieversorgung</t>
  </si>
  <si>
    <t>Strom (inkl. Strom für Nachtspeicherheizungen)</t>
  </si>
  <si>
    <t>HH, GHD, Industrie</t>
  </si>
  <si>
    <t>regionale bzw. kommunale Energieversorger / Netzbetreiber - aus Konzessionen</t>
  </si>
  <si>
    <t>kommunenscharf</t>
  </si>
  <si>
    <t>jährlich (meist n-2, teilweise n-1)</t>
  </si>
  <si>
    <t>Stromverbrauch nach Höhe der Konzessionsabgaben, daraus Abschätzung nach Sektoren möglich</t>
  </si>
  <si>
    <t>A</t>
  </si>
  <si>
    <t>Unterstützungsschreiben (Legitimation) der Kommune nötig. Bei kleineren Kommunen mit ggf. größerem Industriebetrieb Geheimhaltungsfälle möglich.</t>
  </si>
  <si>
    <t>Genauigkeit sehr hoch, da die tatsächlich dem Netz entnommene Menge abgefragt wird. Aufteilung auf Sektoren anhand der Konzessionsabgaben kann näherungsweise abgeschätzt werden.</t>
  </si>
  <si>
    <t>Datenlieferung in Excel</t>
  </si>
  <si>
    <t>Erdgasverbrauch nach Höhe der Konzessionsabgaben oder SLP/RLM-Kunden, daraus Abschätzung nach Sektoren möglich</t>
  </si>
  <si>
    <t>regionale bzw. kommunale Energieversorger / Netzbetreiber</t>
  </si>
  <si>
    <t>jährlich (n-1)</t>
  </si>
  <si>
    <t>In Kommunen, in denen Fernwärme vorhanden ist, hat diese eine sehr hohe Bedeutung für die Bilanz. In Sachsen entfallen rund 11 % des Endenergieverbrauchs (ohne Verkehr) auf Fernwärme.</t>
  </si>
  <si>
    <t>Fernwärmeabsatz an Verbraucher</t>
  </si>
  <si>
    <t>Unterstützungsschreiben (Legitimation) der Kommune nötig</t>
  </si>
  <si>
    <t>Genauigkeit sehr hoch, da die tatsächlich dem Netz entnommene Menge abgefragt wird. Aufteilung auf Sektoren durch Datenlieferanten möglich.</t>
  </si>
  <si>
    <t>nicht-leitungsgebundene 
Energieversorgung</t>
  </si>
  <si>
    <t>Emissionskataster des LFULG</t>
  </si>
  <si>
    <t>Art, Anzahl, Baujahr und Leistung der Kessel, Energieverbrauch</t>
  </si>
  <si>
    <t>B</t>
  </si>
  <si>
    <t>Genauigkeit gut, da hier alle Heizölkessel erfasst sind. Der Energieverbrauch wird über typische Vollbenutzungsstunden hochgerechnet. Aufteilung auf Sektor näherungsweise über installierte Leistung möglich.</t>
  </si>
  <si>
    <t>Art, Anzahl, Baujahr und Leistung der Kessel, untergliedert in Stückholz, Pellets und Hackschnitzel, Energieverbrauch</t>
  </si>
  <si>
    <t>Genauigkeit gut, da hier alle Biomassekessel erfasst sind. Der Energieverbrauch wird über typische Vollbenutzungsstunden hochgerechnet. Aufteilung auf Sektoren näherungsweise über Leistung möglich.</t>
  </si>
  <si>
    <t>Solarthermie</t>
  </si>
  <si>
    <t>HH, GHD</t>
  </si>
  <si>
    <t>Solaratlas, BAFA</t>
  </si>
  <si>
    <t>nach Postleitzahlen</t>
  </si>
  <si>
    <t>monatlich (n)</t>
  </si>
  <si>
    <t>geförderte Anlagen: Anzahl, Kollektorfläche, Art, Technik, Sektor</t>
  </si>
  <si>
    <t>C</t>
  </si>
  <si>
    <t>Nur geförderte Anlagen seit 2001</t>
  </si>
  <si>
    <t>Aus den Kollektorflächen kann die Wärmeerzeugung berechnet werden.</t>
  </si>
  <si>
    <t>Ableitung des Ausbaus der EE</t>
  </si>
  <si>
    <t>Wärmepumpentarif Energieversorger</t>
  </si>
  <si>
    <t>Stromverbrauch der Wärmepumpen</t>
  </si>
  <si>
    <t>Aus dem Stromverbrauch der Wärmepumpen kann über die durchschnittliche Leistungszahl die Wärmeerzeugung berechnet werden.</t>
  </si>
  <si>
    <t>Kohle</t>
  </si>
  <si>
    <t>Genauigkeit gut, da hier alle Kohlekessel erfasst sind. Der Energieverbrauch wird über typische Vollbenutzungsstunden hochgerechnet. Aufteilung auf Sektoren näherungsweise über Leistung möglich.</t>
  </si>
  <si>
    <t>Sächsische Energiebilanz</t>
  </si>
  <si>
    <t>Bundesland</t>
  </si>
  <si>
    <t>jährlich (n-2)</t>
  </si>
  <si>
    <t>Abschätzung anhand von Länderwerten</t>
  </si>
  <si>
    <t>keine</t>
  </si>
  <si>
    <t>Nur überschlägige Berechnung anhand von Länderwerten, keine Regionalisierung möglich. Abschätzung über Einwohner- und Beschäftigtenzahlen.</t>
  </si>
  <si>
    <t>Verkehr</t>
  </si>
  <si>
    <t>Kraftstoffe</t>
  </si>
  <si>
    <t>Verkehr - ÖPNV</t>
  </si>
  <si>
    <t>regionale/lokale Verkehrsanbieter</t>
  </si>
  <si>
    <t>regionale Daten der Verkehrsanbieter</t>
  </si>
  <si>
    <t>Nur Abschätzungen möglich, da Bilanzgebiet in der Regel nicht Gebiet des Verkehrsanbieter entspricht. Daten nur bedingt belastbar.</t>
  </si>
  <si>
    <t>Datengenauigkeit kann nur abgeschätzt werden. Keine Alternativen bekannt.</t>
  </si>
  <si>
    <t>Verkehr - kommunaler Fuhrpark</t>
  </si>
  <si>
    <t>jährlich (n-1), wenn Kommune Daten erhebt</t>
  </si>
  <si>
    <t>Sehr geringer Bedeutung für die Bilanz, aber wichtig, da die Kommune hier direkten Zugriff hat.</t>
  </si>
  <si>
    <t>Energieverbräuche nach Energieträgern</t>
  </si>
  <si>
    <t>Die Daten sollten möglichst nach Benzin, Diesel, Flüssiggas, Erdgas und Strom aufgegliedert sein, um eine möglichst hohe Genauigkeit zu gewährleisten.</t>
  </si>
  <si>
    <t>Direkter Zugriff der Kommune auf Umstellung des Fuhrparks, dadurch Abbildung lokaler Erfolge möglich.</t>
  </si>
  <si>
    <t>Liegenschaftsdaten</t>
  </si>
  <si>
    <t>Strom, Erdgas, Heizöl, Fernwärme etc.</t>
  </si>
  <si>
    <t>gebäudescharf</t>
  </si>
  <si>
    <t>Gemessen am Endenergieverbrauch der gesamten Kommune, ist die Bedeutung für die Bilanz in den meisten Kommunen mit 1 bis 3 % sehr gering. Aber: hier hat die Kommune direkten Zugriff, daher wichtig.</t>
  </si>
  <si>
    <t>Energieverbräuche der kommunalen Gebäude nach Energieträgern</t>
  </si>
  <si>
    <t>Aufwand für Kommunen hoch, welche die Verbräuche ihrer Gebäude nicht gesondert erfassen.</t>
  </si>
  <si>
    <t>Von den Kommunen sollten die Verbräuche gebäudescharf geliefert werden, um spätere Erfolge einzelner Maßnahmen in den Gebäuden abbilden zu können. Für die Bilanz an sich sind auch die aggregierten Verbräuche des Gebäudebestandes ausreichend.</t>
  </si>
  <si>
    <t>Direkter Zugriff der Kommune auf eigene Objekte, dadurch Abbildung lokaler Erfolge möglich.</t>
  </si>
  <si>
    <t>Verwaltung / Versorger</t>
  </si>
  <si>
    <t>Genauigkeit sehr hoch. Durch die Kenntnis des Stromverbrauchs sowie der Technik und Anzahl der Leuchtpunkte können Kennwerte gebildet werden.</t>
  </si>
  <si>
    <t>Direkter Zugriff der Kommune, daher Abbildung von Erfolgen der Kommune möglich.</t>
  </si>
  <si>
    <t>Erzeugungs-daten</t>
  </si>
  <si>
    <t>Stromerzeugung / 
Stromeinspeisung</t>
  </si>
  <si>
    <t>fossil nach Energieträgern</t>
  </si>
  <si>
    <t>Hohe Bedeutung. Die lokale Stromerzeugung bestimmt den Emissionsfaktor des lokalen Strommixes. Dieser ist nötig, um in einer Nebenbilanz die Emissionen unter Berücksichtigung des Lokalmixes auszuweisen. In der Hauptbilanz wird gemäß BISKO aber mit dem bundesweiten Strommix gerechnet.</t>
  </si>
  <si>
    <t>installierte Leistung, Brennstoffeinsatz und Erzeugung nach Energieträgern</t>
  </si>
  <si>
    <t>Sehr hohe Genauigkeit der Daten für alle Erzeugungsanlagen.</t>
  </si>
  <si>
    <t>Lokale Erzeugung, insbes. Bei Fernwärme hohe politische Bedeutung.</t>
  </si>
  <si>
    <t>erneuerbar nach Energieträgern</t>
  </si>
  <si>
    <t>EEG und nicht-EEG Anlagen: installierte Leistung und Erzeugung nach Energieträgern</t>
  </si>
  <si>
    <t>Häufige Verwendung des Standes zum Ausbau der EE in der Kommunalpolitik.</t>
  </si>
  <si>
    <t>Fernwärmeerzeugung / 
Wärmeeinspeisung</t>
  </si>
  <si>
    <t xml:space="preserve">Sehr hohe Bedeutung in Kommunen mit Fernwärme. Die lokale Fernwärmeerzeugung bestimmt den Emissionsfaktor der Fernwärme. </t>
  </si>
  <si>
    <t>Basisquelle: Solaratlas.de</t>
  </si>
  <si>
    <t>EcoRegion: Die Daten für die Jahre oder Zeitreihen können sektoral hier kopiert und direkt in der Dateneingabe in EcoRegion eingefügt werden. Die Reihenfolge der Energieträger entspricht dabei der Reihenfolge im System.</t>
  </si>
  <si>
    <t xml:space="preserve">Klimaschutz-Planer: Diese Tabelle entspricht der Struktur des Import-Template der Version 5.0. Vorgehensweise: Klimaschutz-Planer öffnen - linke Seite Eingabe - Import - EcoRegion - Erstelle Import-Template für Version 5.0 - Werte in die Tabelle übertragen und anschließend in den Klimaschutz-Planer importieren. </t>
  </si>
  <si>
    <t>Wärme aus Flüssiggas</t>
  </si>
  <si>
    <t>Sachsen</t>
  </si>
  <si>
    <t>Einwohner</t>
  </si>
  <si>
    <t>Einwohner Kommune eingeben</t>
  </si>
  <si>
    <t>Anleitung zur Berechnung des Energieverbrauchs nach Sektoren zur Verwendung in Energie- und THG-Bilanzen für sächsische Kommunen</t>
  </si>
  <si>
    <t>Einheit</t>
  </si>
  <si>
    <t>Basisquelle: Sächsische Energiebilanz</t>
  </si>
  <si>
    <t>Basisquelle: Netzbetreiber</t>
  </si>
  <si>
    <t xml:space="preserve">Hinweis: Diese Struktur kann sowohl für Klimaschutz-Planer als auch EcoRegion verwendet werden. </t>
  </si>
  <si>
    <t>Aussagen zu Baualter und Leistungen, auf dieser Basis kann das Einsparpotenzial durch Austausch alter Kessel ermittelt werden.</t>
  </si>
  <si>
    <t>Verbrauchs-daten</t>
  </si>
  <si>
    <t>Gemessen am Gesamtverbrauch eher geringe Bedeutung, aber meist direkter Zugriff der Kommune und daher wichtig.</t>
  </si>
  <si>
    <t>Abkürzungen</t>
  </si>
  <si>
    <t>HH</t>
  </si>
  <si>
    <t>ÖPNV</t>
  </si>
  <si>
    <t>BA</t>
  </si>
  <si>
    <t>BImSchV</t>
  </si>
  <si>
    <t>E/Z</t>
  </si>
  <si>
    <t>HD</t>
  </si>
  <si>
    <t>KE</t>
  </si>
  <si>
    <t>KFA</t>
  </si>
  <si>
    <t>KH</t>
  </si>
  <si>
    <t>KW</t>
  </si>
  <si>
    <t>LFULG</t>
  </si>
  <si>
    <t>NWL</t>
  </si>
  <si>
    <t>PO</t>
  </si>
  <si>
    <t>UW</t>
  </si>
  <si>
    <t>WP</t>
  </si>
  <si>
    <t>ZIV</t>
  </si>
  <si>
    <t>Gewerbe-Handel-Dienstleistungen</t>
  </si>
  <si>
    <t>Öffentlicher Personennahverkehr</t>
  </si>
  <si>
    <t>Standardlastprofil</t>
  </si>
  <si>
    <t>Registrierende Leistungsmessung</t>
  </si>
  <si>
    <t>Backofen</t>
  </si>
  <si>
    <t>Blockheizkraftwerk</t>
  </si>
  <si>
    <t>Verordnung zum Bundes-Immissionsschutz</t>
  </si>
  <si>
    <t>Endenergieverbrauch</t>
  </si>
  <si>
    <t>Emissionsfaktor</t>
  </si>
  <si>
    <t>Einzelraumfeuerstätte</t>
  </si>
  <si>
    <t>Einzelraumfeuerstätte/Zentralfeuerungsanlage</t>
  </si>
  <si>
    <t>Herd</t>
  </si>
  <si>
    <t>Heizkessel</t>
  </si>
  <si>
    <t>Kehrbezirk</t>
  </si>
  <si>
    <t>Kamineinsatz/-kasette</t>
  </si>
  <si>
    <t>Kachelofen mit Heizeinsatz</t>
  </si>
  <si>
    <t>Kaminofen</t>
  </si>
  <si>
    <t>Kombiwassererhitzer</t>
  </si>
  <si>
    <t>Sächsisches Landesamt für Umwelt, Landwirtschaft und Geologie</t>
  </si>
  <si>
    <t>Nennwärmeleistung</t>
  </si>
  <si>
    <t>Pelletofen</t>
  </si>
  <si>
    <t>Umlaufwasserheizer</t>
  </si>
  <si>
    <t>Verbrennungsmotor</t>
  </si>
  <si>
    <t>Wärmepumpen</t>
  </si>
  <si>
    <t>Zentralfeuerungsanlage</t>
  </si>
  <si>
    <t>Zentralinnungsverband</t>
  </si>
  <si>
    <t>Erneuerbare Energien</t>
  </si>
  <si>
    <t>EE</t>
  </si>
  <si>
    <t>BAFA</t>
  </si>
  <si>
    <t>Bundesamt für Wirtschaft und Ausfuhrkontrolle</t>
  </si>
  <si>
    <t>Regionaldaten zu Verbräuchen. Diese müssen für das Kommunalgebiet abgeschätzt werden. Hierzu können die Verkehrsanbieter auf Basis ihres Streckennetzes den Verbrauchsanteil in der Kommune zumindest grob abschätzen.</t>
  </si>
  <si>
    <t>Datenlieferung der Kommune (z.B. aus KEM oder EEA wenn vorhanden), wenn nicht vorhanden, dann auf 0 setzen</t>
  </si>
  <si>
    <t>Annahme IE Leipzig: 95% der Nachtspeicherheizungen in Haushalten</t>
  </si>
  <si>
    <t>Heizstrom (Nachtspeicherheizungen)</t>
  </si>
  <si>
    <t>Siehe Zeile 18, direkt aus Datenlieferung Kommune</t>
  </si>
  <si>
    <t>Siehe Zeile 17, direkt aus Datenlieferung Kommune</t>
  </si>
  <si>
    <t>Bedeutung der Daten für die Bilanz
(Relationen dargestellt anhand der amtlichen Energiebilanz Sachsens für 2020)</t>
  </si>
  <si>
    <t xml:space="preserve">Für die Bilanz eher geringere Bedeutung (0,54 % des Endenergieverbrauchs in Sachsen - ohne Verkehr). Aber wichtig, um Ausbau der EE zu monitoren. </t>
  </si>
  <si>
    <t>Für die Bilanz eher geringere Bedeutung (0,87 % des Endenergieverbrauchs in Sachsen - ohne Verkehr). Aber wichtig, um Ausbau der EE zu monitoren.</t>
  </si>
  <si>
    <t xml:space="preserve">Für die Bilanz eher geringere Bedeutung (1,93 % des Endenergieverbrauchs in Sachsen - ohne Verkehr). </t>
  </si>
  <si>
    <t xml:space="preserve">Eher geringere Bedeutung. Keine Aussage zu Verbrauch in Sachsen möglich. </t>
  </si>
  <si>
    <t xml:space="preserve">Für die Bilanz eher geringere Bedeutung (1,38 % des Endenergieverbrauchs in Sachsen - ohne Verkehr). </t>
  </si>
  <si>
    <t>Hohe Bedeutung für die Bilanz. In Sachsen entfallen 6,18 % des Endenergieverbrauchs (ohne Verkehr) auf Biomasse.</t>
  </si>
  <si>
    <t>Hohe Bedeutung für die Bilanz. In Sachsen entfallen rund 15,49 % des Endenergieverbrauchs (ohne Verkehr) auf Heizöl. Aber: 2020 preisbedingt sehr hoher Absatz an Heizöl.</t>
  </si>
  <si>
    <t>Sehr hohe Bedeutung für die Bilanz. In Sachsen entfallen rund 36,34 % des Endenergieverbrauchs (ohne Verkehr) auf Erdgas.</t>
  </si>
  <si>
    <t>Sehr hohe Bedeutung für die Bilanz. In Sachsen entfallen rund 27,44 % des Endenergieverbrauchs (ohne Verkehr) auf Strom.</t>
  </si>
  <si>
    <t>2016 | 2021 anschließend alle 5 Jahre</t>
  </si>
  <si>
    <t>Erdgas-Input in Kraftwerke (z.B. für Fernwärmeerzeugung) immer mit abfragen und hier eingeben. Diese muss vom Verbrauch abgezogen werden, da diese Mengen sonst doppelt bilanziert werden (einmal als Erdgasmenge und einmal in der Fernwärme)</t>
  </si>
  <si>
    <t>Datenlieferung der Kommune (z.B. aus KEM oder EEA wenn vorhanden), die Menge wird dann aus dem GHD-Sektor abgezogen, da sie eine Teilmenge daraus darstellt</t>
  </si>
  <si>
    <t>Kommunale Einrichtungen</t>
  </si>
  <si>
    <t>Entweder vom Netzbetreiber oder direkt durch Kommune, wenn Daten nicht vorhanden, dann auf 0 setzen</t>
  </si>
  <si>
    <t>Annahme IE Leipzig: 5% der Wärmepumpen im Gewerbe - beliebig einstellbar in Formel - aber: Summe aus Sektoren muss 100% ergeben</t>
  </si>
  <si>
    <t>Annahme IE Leipzig: 1% der Wärmepumpen in Industrie - beliebig einstellbar in Formel - aber: Summe aus Sektoren muss 100% ergeben</t>
  </si>
  <si>
    <t>Annahme IE Leipzig: Keine Nachtspeicherheizungen in Industrie - beliebig in Formel einstellbar, aber: Summe aus Sektoren muss 100% ergeben</t>
  </si>
  <si>
    <t>Annahme IE Leipzig: 5% der Nachtspeicherheizungen im Gewerbe - beliebig in Formel einstellbar, aber: Summe aus Sektoren muss 100% ergeben</t>
  </si>
  <si>
    <t>Annahme IE Leipzig: 94% der Wärmepumpen in Haushalten  - beliebig einstellbar in Formel - aber: Summe aus Sektoren muss 100% ergeben</t>
  </si>
  <si>
    <t>Anteil GHD</t>
  </si>
  <si>
    <t>Anteil GHD muss im Klimaschutz-Planer angegeben werden</t>
  </si>
  <si>
    <t>Faktor kWh/m²</t>
  </si>
  <si>
    <t>Sektor</t>
  </si>
  <si>
    <t>Das ist der Umrechnungsfaktor gemäß Klimaschutzplaner; hier wird berücksichtigt, dass es auch einen Teil ungeförderte Anlagen gibt. Normalerweise beträgt die Wärmeerzeugung je m² je nach Neigung und Strahlungsbedingungen zwischne 400 und 600 kWh je m²</t>
  </si>
  <si>
    <t xml:space="preserve">Hinweis: </t>
  </si>
  <si>
    <t>In den Bilanzierungstools können entweder die Förderdaten eingegeben werden, oder aber der hier berechnete Endenergieverbrauch.</t>
  </si>
  <si>
    <t>bis 2021 aus Klimaschutz-Planer übernommen, 2022 geschätzt</t>
  </si>
  <si>
    <t>Unterschied EcoSpeed und Klimaschutz-Planer: Bei Eingabe der Förderdaten werden im Klimaschutz-Planer auch ungeförderte Anlagen hinzugeschätzt, bei EcoSpeed erfolgt keine pauschale Zuschätzung. Hier ist ein Faktor von 500 kWh/m² voreingestellt, kann aber händisch angepasst werden. Vom IE Leipzig wird die Variante analog Berechnung im Klimaschutz-Planer empfohlen.</t>
  </si>
  <si>
    <t>Aus Datenlieferung der Kommune übernehmen</t>
  </si>
  <si>
    <t>Amtliche Energiebilanzen Sachsen bis 2020 | Prognose IE Leipzig Länderbilanz 2021 und 2022</t>
  </si>
  <si>
    <t>2015-2019</t>
  </si>
  <si>
    <t>2020 -</t>
  </si>
  <si>
    <t>unbekannter Brennstoff</t>
  </si>
  <si>
    <t>Datenabfrage KFA Sachsen 2020/2021; Ergebnistabelle: Anzahl, NWL, Endenergieverbrauch und Emissionen</t>
  </si>
  <si>
    <t>LfULG 2020/2021</t>
  </si>
  <si>
    <t>Daten für Kommunale Gebäude aus Datenlieferung der Kommune</t>
  </si>
  <si>
    <t>Verteilungsschlüssel</t>
  </si>
  <si>
    <t>Annahme 71 % des Gesamtverbrauchs in HH gemäß Länderbilanz Sachsen 2020</t>
  </si>
  <si>
    <t>Annahme 6 % des Gesamtverbrauchs in Industrie gemäß Länderbilanz Sachsen 2020</t>
  </si>
  <si>
    <t>Annahme 23 % des Gesamtverbrauchs in GHD gemäß Länderbilanz Sachsen 2020</t>
  </si>
  <si>
    <t>Annahme: 90% der Kessel bis 50 kW, alle Einzelraumfeuerstätten</t>
  </si>
  <si>
    <t>Annahme: 10 % der Kessel bis 50 kW, 50% der Kessel über 50 kW</t>
  </si>
  <si>
    <t xml:space="preserve">Verteilungsschlüssel </t>
  </si>
  <si>
    <t>Annahme: 50% der Kessel über 50 kW</t>
  </si>
  <si>
    <t>90 % der Kessel bis 50 kW, alle Einzelraumfeuerstätten  --- Aufteilung Haushalte/Gewerbe Orientierung an Länderbilanz</t>
  </si>
  <si>
    <t>50% der Kessel ab 50 kW Industrie --- Annahme IE Leipzig</t>
  </si>
  <si>
    <t>10 % der Kessel bis 50 kW und 50 % der Kessel über 50 kW --- Aufteilung Haushalte/Gewerbe Orientierung an Länderbilanz</t>
  </si>
  <si>
    <t>Verteilung nach Abschätzung über Länderbilanzwerte</t>
  </si>
  <si>
    <t>Gesamtwert aus Datenlieferung LfULG</t>
  </si>
  <si>
    <t>2020</t>
  </si>
  <si>
    <t>2021</t>
  </si>
  <si>
    <t>2022</t>
  </si>
  <si>
    <t>Hinweis: Es werden hier die relevanten Datenquellen aufgeführt, die herangerogen werden sollten, wenn die Bilanz mit Hilfe eines Bilanzierungstools erstellt wird (EcoSpeed oder Klimaschutz-Planer)
Die Datenerhebung wird auf jene Daten reduziert, welche nicht durch die Tools bereitsgestellt werden. Beispielsweise sind alle Fahrleistungen im Sektor Verkehr und die daraus errechneten Verbräuche sowie allgemein die Emissionsfaktoren in den Tools hinterlegt und müssen nicht gesondert beschafft werden.</t>
  </si>
  <si>
    <t xml:space="preserve">Hinweis: Für das Jahr 2020 wurde hier rechnerisch dargestellt, welche Energieverbräuche sich auf Basis der Datenlieferung des LFULG ergeben. Werden die farblich hinterlegten Felder in der Datenlieferung durch die Werte für die Bilanzkommune überschrieben, ergbit sich der abgeschätzte sektorale Verbrauch. </t>
  </si>
  <si>
    <t>Für die Abschätzung der Jahre vor und nach 2020 können eigene Abschätzungen zur Entwicklung anhand der Orientierungswerte in 2020 getroffen werden.</t>
  </si>
  <si>
    <t>Daten des FW-Netzbetreibers hier eintragen und Verbrauch der Kommunalen Gebäude von GHD abziehen</t>
  </si>
  <si>
    <t>Daten des FW-Netzbetreibers hier eintragen</t>
  </si>
  <si>
    <t>Strom (ohne Heizstrom)</t>
  </si>
  <si>
    <t>Gemäß Arbeitsgemeinschaft Energiebilanzen e.V. wird die erneuerbare Wärme aus Wärmepumpen aus der Differenz der gesamten Nutzwärme aus Wärmepumpen und dem Stromverbrauch der Wärmepumpen gebildet.</t>
  </si>
  <si>
    <t>Annahme: Jahresarbeitszahl im Durchschnitt bei 4; aus 1 kWh werden 4 kWh also Wärme abzüglich des Stromeinsatzes, Umrechnungszahl also 3</t>
  </si>
  <si>
    <t>https://www.bmwi.de/Redaktion/DE/Downloads/Studien/umsetzung-verfahren-ermittlung-energieverbrauch-nicht-amtliche-statisik-langfassung.pdf</t>
  </si>
  <si>
    <t>Berechnung Sektoren für Basisbilanz</t>
  </si>
  <si>
    <t>67 % des SLP-Verbrauchs (ca. 2/3 des SLP-Verbrauchs) - Verteilung auf Basis von Abschätzungen der Netzbetreiber und Datenlieferungen im Rahmen der Feldtest-Projekte, in den Standardlastprofil-Kunden (SLP )sind demnach ca. 67% Haushalts-Kunden. Wenn der Netzbetreiber die Unterteilung nach Sektoren liefert, dann Berechnung überschreiben</t>
  </si>
  <si>
    <t>Hinweis: Wenn die Datenlieferung des Netzbetreibers nach SLP-Kunden und RLM-Kunden erfolgt, dann sollte direkt dort nach einer sektoralen Einschätzung gefragt werden und die überschlägige Berechnung in den Zeilen 9 bis 11 überschreiben werden! Liegen keine weiteren Informationen vom Netzbetreiber zur sektoralen Aufteilung vor, dann Berechnungsvorlage so nutzen.</t>
  </si>
  <si>
    <t>80 % des RLM-Verbrauchs - Verteilung auf Basis von Abschätzungen der Netzbetreiber, in den Kunden mit registrierender Leistungsmessung (RLM) sind demnach ca. 80% Industrie-Kunden. Wenn der Netzbetreiber die Unterteilung nach Sektoren liefert, dann Berechnung überschreiben</t>
  </si>
  <si>
    <t>20 % des RLM-Verbrauchs + 33 % des SLP-Verbrauchs - Verteilung auf Basis von Abschätzungen der Netzbetreiber und Datenlieferungen im Rahmen der Feldtest-Projekte, in den Kunden mit registrierender Leistungsmessung (RLM) sind demnach ca. 20% Gewerbe-Kunden und in den SLP-Kunden rund 33% Gewerbe-Kunden. Wenn der Netzbetreiber die Unterteilung nach Sektoren liefert, dann Berechnung überschreiben</t>
  </si>
  <si>
    <t>Wichtig: Vom Netzbetreiber werden die Erdgas-Daten in aller Regel brennwertbezogen geliefert. Diese müssen auf den Heizwert umgerechnet werden!</t>
  </si>
  <si>
    <t xml:space="preserve">Faktor zur Umrechnung vom Brennwert auf den Heizwert für Erdgas: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</si>
</sst>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
    <numFmt numFmtId="168" formatCode="_-* #,##0.00\ _€_-;\-* #,##0.00\ _€_-;_-* &quot;-&quot;??\ _€_-;_-@_-"/>
  </numFmts>
  <fonts count="63" x14ac:knownFonts="1">
    <font>
      <sz val="11"/>
      <color theme="1"/>
      <name val="Calibri"/>
      <family val="2"/>
      <scheme val="minor"/>
    </font>
    <font>
      <sz val="10"/>
      <color theme="1"/>
      <name val="Arial"/>
      <family val="2"/>
    </font>
    <font>
      <sz val="10"/>
      <color theme="1"/>
      <name val="Arial"/>
      <family val="2"/>
    </font>
    <font>
      <b/>
      <sz val="11"/>
      <color theme="0"/>
      <name val="Calibri"/>
      <family val="2"/>
      <scheme val="minor"/>
    </font>
    <font>
      <b/>
      <sz val="11"/>
      <color theme="1"/>
      <name val="Calibri"/>
      <family val="2"/>
      <scheme val="minor"/>
    </font>
    <font>
      <sz val="10"/>
      <name val="Arial"/>
      <family val="2"/>
    </font>
    <font>
      <b/>
      <sz val="10"/>
      <name val="Arial"/>
      <family val="2"/>
    </font>
    <font>
      <sz val="11"/>
      <name val="Calibri"/>
      <family val="2"/>
      <scheme val="minor"/>
    </font>
    <font>
      <b/>
      <sz val="12"/>
      <color theme="1"/>
      <name val="Calibri"/>
      <family val="2"/>
      <scheme val="minor"/>
    </font>
    <font>
      <b/>
      <sz val="18"/>
      <color theme="1"/>
      <name val="Calibri"/>
      <family val="2"/>
      <scheme val="minor"/>
    </font>
    <font>
      <sz val="11"/>
      <color theme="1"/>
      <name val="Calibri"/>
      <family val="2"/>
      <scheme val="minor"/>
    </font>
    <font>
      <sz val="10"/>
      <color theme="1"/>
      <name val="Arial"/>
      <family val="2"/>
    </font>
    <font>
      <sz val="11"/>
      <color indexed="8"/>
      <name val="Calibri"/>
      <family val="2"/>
    </font>
    <font>
      <sz val="11"/>
      <color indexed="9"/>
      <name val="Calibri"/>
      <family val="2"/>
    </font>
    <font>
      <b/>
      <sz val="11"/>
      <color indexed="63"/>
      <name val="Calibri"/>
      <family val="2"/>
    </font>
    <font>
      <b/>
      <sz val="11"/>
      <color indexed="17"/>
      <name val="Calibri"/>
      <family val="2"/>
    </font>
    <font>
      <sz val="11"/>
      <color indexed="48"/>
      <name val="Calibri"/>
      <family val="2"/>
    </font>
    <font>
      <b/>
      <sz val="11"/>
      <color indexed="8"/>
      <name val="Calibri"/>
      <family val="2"/>
    </font>
    <font>
      <sz val="11"/>
      <color indexed="17"/>
      <name val="Calibri"/>
      <family val="2"/>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sz val="11"/>
      <color indexed="3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4"/>
      <name val="Calibri"/>
      <family val="2"/>
    </font>
    <font>
      <b/>
      <sz val="11"/>
      <color indexed="9"/>
      <name val="Calibri"/>
      <family val="2"/>
    </font>
    <font>
      <b/>
      <sz val="14"/>
      <color theme="1"/>
      <name val="Calibri"/>
      <family val="2"/>
      <scheme val="minor"/>
    </font>
    <font>
      <sz val="11"/>
      <color theme="0"/>
      <name val="Calibri"/>
      <family val="2"/>
      <scheme val="minor"/>
    </font>
    <font>
      <b/>
      <sz val="12"/>
      <color theme="0"/>
      <name val="Calibri"/>
      <family val="2"/>
      <scheme val="minor"/>
    </font>
    <font>
      <b/>
      <sz val="20"/>
      <color theme="0"/>
      <name val="Calibri"/>
      <family val="2"/>
      <scheme val="minor"/>
    </font>
    <font>
      <sz val="20"/>
      <color theme="0"/>
      <name val="Calibri"/>
      <family val="2"/>
      <scheme val="minor"/>
    </font>
    <font>
      <b/>
      <sz val="12"/>
      <color theme="1"/>
      <name val="Arial"/>
      <family val="2"/>
    </font>
    <font>
      <b/>
      <sz val="12"/>
      <color theme="0" tint="-0.499984740745262"/>
      <name val="Arial"/>
      <family val="2"/>
    </font>
    <font>
      <sz val="12"/>
      <color theme="1"/>
      <name val="Arial"/>
      <family val="2"/>
    </font>
    <font>
      <b/>
      <sz val="10"/>
      <color theme="1"/>
      <name val="Arial"/>
      <family val="2"/>
    </font>
    <font>
      <b/>
      <sz val="10"/>
      <color theme="0" tint="-0.499984740745262"/>
      <name val="Arial"/>
      <family val="2"/>
    </font>
    <font>
      <b/>
      <sz val="10"/>
      <color rgb="FF0000FF"/>
      <name val="Arial"/>
      <family val="2"/>
    </font>
    <font>
      <b/>
      <sz val="10"/>
      <color theme="1"/>
      <name val="Calibri"/>
      <family val="2"/>
    </font>
    <font>
      <b/>
      <i/>
      <sz val="10"/>
      <color theme="1"/>
      <name val="Arial"/>
      <family val="2"/>
    </font>
    <font>
      <b/>
      <sz val="10"/>
      <color rgb="FFFF0000"/>
      <name val="Arial"/>
      <family val="2"/>
    </font>
    <font>
      <b/>
      <sz val="12"/>
      <color theme="0"/>
      <name val="Arial"/>
      <family val="2"/>
    </font>
    <font>
      <sz val="10"/>
      <color theme="0"/>
      <name val="Arial"/>
      <family val="2"/>
    </font>
    <font>
      <b/>
      <sz val="11"/>
      <color theme="0"/>
      <name val="Arial"/>
      <family val="2"/>
    </font>
    <font>
      <sz val="12"/>
      <color theme="1"/>
      <name val="Calibri"/>
      <family val="2"/>
      <scheme val="minor"/>
    </font>
    <font>
      <b/>
      <sz val="11"/>
      <name val="Arial"/>
      <family val="2"/>
    </font>
    <font>
      <sz val="11"/>
      <name val="Arial"/>
      <family val="2"/>
    </font>
    <font>
      <sz val="11"/>
      <color theme="1"/>
      <name val="Arial"/>
      <family val="2"/>
    </font>
    <font>
      <b/>
      <sz val="22"/>
      <color theme="1"/>
      <name val="Arial"/>
      <family val="2"/>
    </font>
    <font>
      <sz val="11"/>
      <color theme="0"/>
      <name val="Arial"/>
      <family val="2"/>
    </font>
    <font>
      <b/>
      <sz val="12"/>
      <color rgb="FFFF0000"/>
      <name val="Arial"/>
      <family val="2"/>
    </font>
    <font>
      <b/>
      <sz val="11"/>
      <name val="Calibri"/>
      <family val="2"/>
      <scheme val="minor"/>
    </font>
    <font>
      <sz val="8"/>
      <name val="Calibri"/>
      <family val="2"/>
      <scheme val="minor"/>
    </font>
    <font>
      <sz val="10"/>
      <color rgb="FF000000"/>
      <name val="Times New Roman"/>
      <family val="1"/>
    </font>
    <font>
      <u/>
      <sz val="11"/>
      <color theme="10"/>
      <name val="Calibri"/>
      <family val="2"/>
      <scheme val="minor"/>
    </font>
    <font>
      <sz val="11"/>
      <color rgb="FFFF0000"/>
      <name val="Calibri"/>
      <family val="2"/>
      <scheme val="minor"/>
    </font>
    <font>
      <b/>
      <sz val="11"/>
      <color rgb="FFFF0000"/>
      <name val="Calibri"/>
      <family val="2"/>
      <scheme val="minor"/>
    </font>
  </fonts>
  <fills count="67">
    <fill>
      <patternFill patternType="none"/>
    </fill>
    <fill>
      <patternFill patternType="gray125"/>
    </fill>
    <fill>
      <patternFill patternType="solid">
        <fgColor theme="0" tint="-0.14999847407452621"/>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0"/>
      </patternFill>
    </fill>
    <fill>
      <patternFill patternType="solid">
        <fgColor rgb="FFFFC000"/>
        <bgColor indexed="64"/>
      </patternFill>
    </fill>
    <fill>
      <patternFill patternType="solid">
        <fgColor theme="8" tint="-0.249977111117893"/>
        <bgColor indexed="64"/>
      </patternFill>
    </fill>
    <fill>
      <patternFill patternType="solid">
        <fgColor rgb="FF0070C0"/>
        <bgColor indexed="64"/>
      </patternFill>
    </fill>
    <fill>
      <patternFill patternType="solid">
        <fgColor theme="5"/>
        <bgColor indexed="64"/>
      </patternFill>
    </fill>
    <fill>
      <patternFill patternType="solid">
        <fgColor rgb="FF00B050"/>
        <bgColor indexed="64"/>
      </patternFill>
    </fill>
    <fill>
      <patternFill patternType="solid">
        <fgColor theme="0"/>
        <bgColor indexed="64"/>
      </patternFill>
    </fill>
    <fill>
      <patternFill patternType="solid">
        <fgColor theme="3" tint="0.79998168889431442"/>
        <bgColor indexed="64"/>
      </patternFill>
    </fill>
    <fill>
      <patternFill patternType="solid">
        <fgColor rgb="FFFFCDCD"/>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8"/>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right/>
      <top style="thin">
        <color indexed="48"/>
      </top>
      <bottom style="double">
        <color indexed="4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top style="thin">
        <color auto="1"/>
      </top>
      <bottom/>
      <diagonal/>
    </border>
    <border>
      <left style="medium">
        <color indexed="64"/>
      </left>
      <right style="thin">
        <color auto="1"/>
      </right>
      <top style="thin">
        <color auto="1"/>
      </top>
      <bottom/>
      <diagonal/>
    </border>
    <border>
      <left style="medium">
        <color indexed="64"/>
      </left>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thin">
        <color indexed="64"/>
      </left>
      <right style="thin">
        <color auto="1"/>
      </right>
      <top style="medium">
        <color indexed="64"/>
      </top>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bottom style="thin">
        <color auto="1"/>
      </bottom>
      <diagonal/>
    </border>
    <border>
      <left/>
      <right/>
      <top style="thin">
        <color auto="1"/>
      </top>
      <bottom style="thin">
        <color auto="1"/>
      </bottom>
      <diagonal/>
    </border>
    <border>
      <left style="medium">
        <color indexed="64"/>
      </left>
      <right/>
      <top/>
      <bottom style="thin">
        <color auto="1"/>
      </bottom>
      <diagonal/>
    </border>
    <border>
      <left style="thin">
        <color auto="1"/>
      </left>
      <right style="thin">
        <color indexed="64"/>
      </right>
      <top style="medium">
        <color indexed="64"/>
      </top>
      <bottom style="thin">
        <color auto="1"/>
      </bottom>
      <diagonal/>
    </border>
    <border>
      <left style="thin">
        <color auto="1"/>
      </left>
      <right/>
      <top/>
      <bottom style="thin">
        <color auto="1"/>
      </bottom>
      <diagonal/>
    </border>
    <border>
      <left style="thin">
        <color auto="1"/>
      </left>
      <right style="thin">
        <color indexed="64"/>
      </right>
      <top/>
      <bottom style="medium">
        <color auto="1"/>
      </bottom>
      <diagonal/>
    </border>
    <border>
      <left style="thin">
        <color auto="1"/>
      </left>
      <right style="thin">
        <color auto="1"/>
      </right>
      <top style="dotted">
        <color auto="1"/>
      </top>
      <bottom style="medium">
        <color auto="1"/>
      </bottom>
      <diagonal/>
    </border>
    <border>
      <left/>
      <right/>
      <top/>
      <bottom style="medium">
        <color auto="1"/>
      </bottom>
      <diagonal/>
    </border>
    <border>
      <left style="thin">
        <color auto="1"/>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indexed="64"/>
      </bottom>
      <diagonal/>
    </border>
    <border>
      <left/>
      <right style="medium">
        <color indexed="64"/>
      </right>
      <top/>
      <bottom/>
      <diagonal/>
    </border>
    <border>
      <left style="medium">
        <color auto="1"/>
      </left>
      <right style="medium">
        <color auto="1"/>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18">
    <xf numFmtId="0" fontId="0" fillId="0" borderId="0"/>
    <xf numFmtId="0" fontId="5" fillId="0" borderId="0"/>
    <xf numFmtId="0" fontId="11"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2" fillId="12" borderId="0" applyNumberFormat="0" applyBorder="0" applyAlignment="0" applyProtection="0"/>
    <xf numFmtId="0" fontId="13" fillId="7"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5" borderId="0" applyNumberFormat="0" applyBorder="0" applyAlignment="0" applyProtection="0"/>
    <xf numFmtId="0" fontId="13" fillId="22" borderId="0" applyNumberFormat="0" applyBorder="0" applyAlignment="0" applyProtection="0"/>
    <xf numFmtId="0" fontId="14" fillId="23" borderId="3" applyNumberFormat="0" applyAlignment="0" applyProtection="0"/>
    <xf numFmtId="0" fontId="15" fillId="23" borderId="4" applyNumberFormat="0" applyAlignment="0" applyProtection="0"/>
    <xf numFmtId="0" fontId="16" fillId="16" borderId="4" applyNumberFormat="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0" borderId="5" applyNumberFormat="0" applyFill="0" applyAlignment="0" applyProtection="0"/>
    <xf numFmtId="0" fontId="12" fillId="10" borderId="0" applyNumberFormat="0" applyBorder="0" applyAlignment="0" applyProtection="0"/>
    <xf numFmtId="0" fontId="18" fillId="16" borderId="0" applyNumberFormat="0" applyBorder="0" applyAlignment="0" applyProtection="0"/>
    <xf numFmtId="0" fontId="19" fillId="15" borderId="4" applyNumberFormat="0" applyFont="0" applyAlignment="0" applyProtection="0"/>
    <xf numFmtId="4" fontId="19" fillId="27" borderId="4" applyNumberFormat="0" applyProtection="0">
      <alignment vertical="center"/>
    </xf>
    <xf numFmtId="4" fontId="20" fillId="28" borderId="4" applyNumberFormat="0" applyProtection="0">
      <alignment vertical="center"/>
    </xf>
    <xf numFmtId="4" fontId="19" fillId="28" borderId="4" applyNumberFormat="0" applyProtection="0">
      <alignment horizontal="left" vertical="center" indent="1"/>
    </xf>
    <xf numFmtId="0" fontId="21" fillId="27" borderId="6" applyNumberFormat="0" applyProtection="0">
      <alignment horizontal="left" vertical="top" indent="1"/>
    </xf>
    <xf numFmtId="4" fontId="19" fillId="29" borderId="4" applyNumberFormat="0" applyProtection="0">
      <alignment horizontal="left" vertical="center" indent="1"/>
    </xf>
    <xf numFmtId="4" fontId="19" fillId="30" borderId="4" applyNumberFormat="0" applyProtection="0">
      <alignment horizontal="right" vertical="center"/>
    </xf>
    <xf numFmtId="4" fontId="19" fillId="31" borderId="4" applyNumberFormat="0" applyProtection="0">
      <alignment horizontal="right" vertical="center"/>
    </xf>
    <xf numFmtId="4" fontId="19" fillId="32" borderId="7" applyNumberFormat="0" applyProtection="0">
      <alignment horizontal="right" vertical="center"/>
    </xf>
    <xf numFmtId="4" fontId="19" fillId="33" borderId="4" applyNumberFormat="0" applyProtection="0">
      <alignment horizontal="right" vertical="center"/>
    </xf>
    <xf numFmtId="4" fontId="19" fillId="34" borderId="4" applyNumberFormat="0" applyProtection="0">
      <alignment horizontal="right" vertical="center"/>
    </xf>
    <xf numFmtId="4" fontId="19" fillId="35" borderId="4" applyNumberFormat="0" applyProtection="0">
      <alignment horizontal="right" vertical="center"/>
    </xf>
    <xf numFmtId="4" fontId="19" fillId="36" borderId="4" applyNumberFormat="0" applyProtection="0">
      <alignment horizontal="right" vertical="center"/>
    </xf>
    <xf numFmtId="4" fontId="19" fillId="37" borderId="4" applyNumberFormat="0" applyProtection="0">
      <alignment horizontal="right" vertical="center"/>
    </xf>
    <xf numFmtId="4" fontId="19" fillId="38" borderId="4" applyNumberFormat="0" applyProtection="0">
      <alignment horizontal="right" vertical="center"/>
    </xf>
    <xf numFmtId="4" fontId="19" fillId="39" borderId="7" applyNumberFormat="0" applyProtection="0">
      <alignment horizontal="left" vertical="center" indent="1"/>
    </xf>
    <xf numFmtId="4" fontId="5" fillId="40" borderId="7" applyNumberFormat="0" applyProtection="0">
      <alignment horizontal="left" vertical="center" indent="1"/>
    </xf>
    <xf numFmtId="4" fontId="5" fillId="40" borderId="7" applyNumberFormat="0" applyProtection="0">
      <alignment horizontal="left" vertical="center" indent="1"/>
    </xf>
    <xf numFmtId="4" fontId="19" fillId="41" borderId="4" applyNumberFormat="0" applyProtection="0">
      <alignment horizontal="right" vertical="center"/>
    </xf>
    <xf numFmtId="4" fontId="19" fillId="42" borderId="7" applyNumberFormat="0" applyProtection="0">
      <alignment horizontal="left" vertical="center" indent="1"/>
    </xf>
    <xf numFmtId="4" fontId="19" fillId="41" borderId="7" applyNumberFormat="0" applyProtection="0">
      <alignment horizontal="left" vertical="center" indent="1"/>
    </xf>
    <xf numFmtId="0" fontId="19" fillId="43" borderId="4" applyNumberFormat="0" applyProtection="0">
      <alignment horizontal="left" vertical="center" indent="1"/>
    </xf>
    <xf numFmtId="0" fontId="19" fillId="40" borderId="6" applyNumberFormat="0" applyProtection="0">
      <alignment horizontal="left" vertical="top" indent="1"/>
    </xf>
    <xf numFmtId="0" fontId="19" fillId="44" borderId="4" applyNumberFormat="0" applyProtection="0">
      <alignment horizontal="left" vertical="center" indent="1"/>
    </xf>
    <xf numFmtId="0" fontId="19" fillId="41" borderId="6" applyNumberFormat="0" applyProtection="0">
      <alignment horizontal="left" vertical="top" indent="1"/>
    </xf>
    <xf numFmtId="0" fontId="19" fillId="45" borderId="4" applyNumberFormat="0" applyProtection="0">
      <alignment horizontal="left" vertical="center" indent="1"/>
    </xf>
    <xf numFmtId="0" fontId="19" fillId="45" borderId="6" applyNumberFormat="0" applyProtection="0">
      <alignment horizontal="left" vertical="top" indent="1"/>
    </xf>
    <xf numFmtId="0" fontId="19" fillId="42" borderId="4" applyNumberFormat="0" applyProtection="0">
      <alignment horizontal="left" vertical="center" indent="1"/>
    </xf>
    <xf numFmtId="0" fontId="19" fillId="42" borderId="6" applyNumberFormat="0" applyProtection="0">
      <alignment horizontal="left" vertical="top" indent="1"/>
    </xf>
    <xf numFmtId="0" fontId="19" fillId="46" borderId="8" applyNumberFormat="0">
      <protection locked="0"/>
    </xf>
    <xf numFmtId="0" fontId="22" fillId="40" borderId="9" applyBorder="0"/>
    <xf numFmtId="4" fontId="23" fillId="47" borderId="6" applyNumberFormat="0" applyProtection="0">
      <alignment vertical="center"/>
    </xf>
    <xf numFmtId="4" fontId="20" fillId="48" borderId="1" applyNumberFormat="0" applyProtection="0">
      <alignment vertical="center"/>
    </xf>
    <xf numFmtId="4" fontId="23" fillId="43" borderId="6" applyNumberFormat="0" applyProtection="0">
      <alignment horizontal="left" vertical="center" indent="1"/>
    </xf>
    <xf numFmtId="0" fontId="23" fillId="47" borderId="6" applyNumberFormat="0" applyProtection="0">
      <alignment horizontal="left" vertical="top" indent="1"/>
    </xf>
    <xf numFmtId="4" fontId="19" fillId="0" borderId="4" applyNumberFormat="0" applyProtection="0">
      <alignment horizontal="right" vertical="center"/>
    </xf>
    <xf numFmtId="4" fontId="20" fillId="49" borderId="4" applyNumberFormat="0" applyProtection="0">
      <alignment horizontal="right" vertical="center"/>
    </xf>
    <xf numFmtId="4" fontId="19" fillId="29" borderId="4" applyNumberFormat="0" applyProtection="0">
      <alignment horizontal="left" vertical="center" indent="1"/>
    </xf>
    <xf numFmtId="0" fontId="23" fillId="41" borderId="6" applyNumberFormat="0" applyProtection="0">
      <alignment horizontal="left" vertical="top" indent="1"/>
    </xf>
    <xf numFmtId="4" fontId="24" fillId="50" borderId="7" applyNumberFormat="0" applyProtection="0">
      <alignment horizontal="left" vertical="center" indent="1"/>
    </xf>
    <xf numFmtId="0" fontId="19" fillId="51" borderId="1"/>
    <xf numFmtId="4" fontId="25" fillId="46" borderId="4" applyNumberFormat="0" applyProtection="0">
      <alignment horizontal="right" vertical="center"/>
    </xf>
    <xf numFmtId="0" fontId="26" fillId="15" borderId="0" applyNumberFormat="0" applyBorder="0" applyAlignment="0" applyProtection="0"/>
    <xf numFmtId="0" fontId="27" fillId="0" borderId="0" applyNumberFormat="0" applyFill="0" applyBorder="0" applyAlignment="0" applyProtection="0"/>
    <xf numFmtId="0" fontId="19" fillId="52" borderId="0"/>
    <xf numFmtId="0" fontId="28" fillId="0" borderId="10" applyNumberFormat="0" applyFill="0" applyAlignment="0" applyProtection="0"/>
    <xf numFmtId="0" fontId="29" fillId="0" borderId="11" applyNumberFormat="0" applyFill="0" applyAlignment="0" applyProtection="0"/>
    <xf numFmtId="0" fontId="30" fillId="0" borderId="12" applyNumberFormat="0" applyFill="0" applyAlignment="0" applyProtection="0"/>
    <xf numFmtId="0" fontId="30" fillId="0" borderId="0" applyNumberFormat="0" applyFill="0" applyBorder="0" applyAlignment="0" applyProtection="0"/>
    <xf numFmtId="0" fontId="18" fillId="0" borderId="13" applyNumberFormat="0" applyFill="0" applyAlignment="0" applyProtection="0"/>
    <xf numFmtId="0" fontId="31" fillId="0" borderId="0" applyNumberFormat="0" applyFill="0" applyBorder="0" applyAlignment="0" applyProtection="0"/>
    <xf numFmtId="0" fontId="32" fillId="21" borderId="14" applyNumberFormat="0" applyAlignment="0" applyProtection="0"/>
    <xf numFmtId="0" fontId="10" fillId="0" borderId="0"/>
    <xf numFmtId="4" fontId="19" fillId="27" borderId="4" applyNumberFormat="0" applyProtection="0">
      <alignment vertical="center"/>
    </xf>
    <xf numFmtId="4" fontId="19" fillId="28" borderId="4" applyNumberFormat="0" applyProtection="0">
      <alignment horizontal="left" vertical="center" indent="1"/>
    </xf>
    <xf numFmtId="4" fontId="19" fillId="29" borderId="4" applyNumberFormat="0" applyProtection="0">
      <alignment horizontal="left" vertical="center" indent="1"/>
    </xf>
    <xf numFmtId="4" fontId="19" fillId="30" borderId="4" applyNumberFormat="0" applyProtection="0">
      <alignment horizontal="right" vertical="center"/>
    </xf>
    <xf numFmtId="4" fontId="19" fillId="31" borderId="4" applyNumberFormat="0" applyProtection="0">
      <alignment horizontal="right" vertical="center"/>
    </xf>
    <xf numFmtId="4" fontId="19" fillId="32" borderId="7" applyNumberFormat="0" applyProtection="0">
      <alignment horizontal="right" vertical="center"/>
    </xf>
    <xf numFmtId="4" fontId="19" fillId="33" borderId="4" applyNumberFormat="0" applyProtection="0">
      <alignment horizontal="right" vertical="center"/>
    </xf>
    <xf numFmtId="4" fontId="19" fillId="34" borderId="4" applyNumberFormat="0" applyProtection="0">
      <alignment horizontal="right" vertical="center"/>
    </xf>
    <xf numFmtId="4" fontId="19" fillId="35" borderId="4" applyNumberFormat="0" applyProtection="0">
      <alignment horizontal="right" vertical="center"/>
    </xf>
    <xf numFmtId="4" fontId="19" fillId="36" borderId="4" applyNumberFormat="0" applyProtection="0">
      <alignment horizontal="right" vertical="center"/>
    </xf>
    <xf numFmtId="4" fontId="19" fillId="37" borderId="4" applyNumberFormat="0" applyProtection="0">
      <alignment horizontal="right" vertical="center"/>
    </xf>
    <xf numFmtId="4" fontId="19" fillId="38" borderId="4" applyNumberFormat="0" applyProtection="0">
      <alignment horizontal="right" vertical="center"/>
    </xf>
    <xf numFmtId="4" fontId="19" fillId="39" borderId="7" applyNumberFormat="0" applyProtection="0">
      <alignment horizontal="left" vertical="center" indent="1"/>
    </xf>
    <xf numFmtId="4" fontId="19" fillId="41" borderId="4" applyNumberFormat="0" applyProtection="0">
      <alignment horizontal="right" vertical="center"/>
    </xf>
    <xf numFmtId="4" fontId="19" fillId="42" borderId="7" applyNumberFormat="0" applyProtection="0">
      <alignment horizontal="left" vertical="center" indent="1"/>
    </xf>
    <xf numFmtId="4" fontId="19" fillId="41" borderId="7" applyNumberFormat="0" applyProtection="0">
      <alignment horizontal="left" vertical="center" indent="1"/>
    </xf>
    <xf numFmtId="0" fontId="19" fillId="43" borderId="4" applyNumberFormat="0" applyProtection="0">
      <alignment horizontal="left" vertical="center" indent="1"/>
    </xf>
    <xf numFmtId="0" fontId="19" fillId="44" borderId="4" applyNumberFormat="0" applyProtection="0">
      <alignment horizontal="left" vertical="center" indent="1"/>
    </xf>
    <xf numFmtId="0" fontId="19" fillId="45" borderId="4" applyNumberFormat="0" applyProtection="0">
      <alignment horizontal="left" vertical="center" indent="1"/>
    </xf>
    <xf numFmtId="0" fontId="19" fillId="42" borderId="4" applyNumberFormat="0" applyProtection="0">
      <alignment horizontal="left" vertical="center" indent="1"/>
    </xf>
    <xf numFmtId="4" fontId="19" fillId="0" borderId="4" applyNumberFormat="0" applyProtection="0">
      <alignment horizontal="right" vertical="center"/>
    </xf>
    <xf numFmtId="4" fontId="19" fillId="29" borderId="4" applyNumberFormat="0" applyProtection="0">
      <alignment horizontal="left" vertical="center" indent="1"/>
    </xf>
    <xf numFmtId="0" fontId="19" fillId="51" borderId="1"/>
    <xf numFmtId="9" fontId="10" fillId="0" borderId="0" applyFont="0" applyFill="0" applyBorder="0" applyAlignment="0" applyProtection="0"/>
    <xf numFmtId="0" fontId="59" fillId="0" borderId="0"/>
    <xf numFmtId="168" fontId="10" fillId="0" borderId="0" applyFont="0" applyFill="0" applyBorder="0" applyAlignment="0" applyProtection="0"/>
    <xf numFmtId="9" fontId="10" fillId="0" borderId="0" applyFont="0" applyFill="0" applyBorder="0" applyAlignment="0" applyProtection="0"/>
    <xf numFmtId="0" fontId="10" fillId="0" borderId="0"/>
    <xf numFmtId="0" fontId="60" fillId="0" borderId="0" applyNumberFormat="0" applyFill="0" applyBorder="0" applyAlignment="0" applyProtection="0"/>
  </cellStyleXfs>
  <cellXfs count="493">
    <xf numFmtId="0" fontId="0" fillId="0" borderId="0" xfId="0"/>
    <xf numFmtId="0" fontId="4" fillId="0" borderId="0" xfId="0" applyFont="1"/>
    <xf numFmtId="0" fontId="4" fillId="0" borderId="0" xfId="0" applyFont="1" applyAlignment="1">
      <alignment horizontal="center"/>
    </xf>
    <xf numFmtId="0" fontId="8" fillId="0" borderId="0" xfId="0" applyFont="1"/>
    <xf numFmtId="0" fontId="9" fillId="0" borderId="0" xfId="0" applyFont="1"/>
    <xf numFmtId="3" fontId="0" fillId="0" borderId="0" xfId="0" applyNumberFormat="1"/>
    <xf numFmtId="3" fontId="0" fillId="0" borderId="0" xfId="0" applyNumberFormat="1" applyAlignment="1">
      <alignment horizontal="center"/>
    </xf>
    <xf numFmtId="0" fontId="0" fillId="0" borderId="0" xfId="0"/>
    <xf numFmtId="0" fontId="0" fillId="0" borderId="0" xfId="0" applyAlignment="1">
      <alignment horizontal="center"/>
    </xf>
    <xf numFmtId="0" fontId="33" fillId="0" borderId="0" xfId="0" applyFont="1"/>
    <xf numFmtId="3" fontId="8" fillId="0" borderId="0" xfId="0" applyNumberFormat="1" applyFont="1"/>
    <xf numFmtId="0" fontId="0" fillId="0" borderId="0" xfId="0" applyAlignment="1">
      <alignment horizontal="right"/>
    </xf>
    <xf numFmtId="0" fontId="34" fillId="54" borderId="0" xfId="0" applyFont="1" applyFill="1"/>
    <xf numFmtId="0" fontId="35" fillId="55" borderId="0" xfId="0" applyFont="1" applyFill="1"/>
    <xf numFmtId="0" fontId="34" fillId="55" borderId="0" xfId="0" applyFont="1" applyFill="1"/>
    <xf numFmtId="0" fontId="3" fillId="56" borderId="0" xfId="0" applyFont="1" applyFill="1"/>
    <xf numFmtId="0" fontId="0" fillId="57" borderId="0" xfId="0" applyFill="1"/>
    <xf numFmtId="0" fontId="36" fillId="57" borderId="0" xfId="0" applyFont="1" applyFill="1"/>
    <xf numFmtId="0" fontId="37" fillId="57" borderId="0" xfId="0" applyFont="1" applyFill="1"/>
    <xf numFmtId="0" fontId="3" fillId="55" borderId="0" xfId="0" applyFont="1" applyFill="1"/>
    <xf numFmtId="0" fontId="34" fillId="55" borderId="0" xfId="0" applyFont="1" applyFill="1" applyAlignment="1">
      <alignment horizontal="center"/>
    </xf>
    <xf numFmtId="2" fontId="38" fillId="0" borderId="0" xfId="0" applyNumberFormat="1" applyFont="1" applyAlignment="1">
      <alignment vertical="top"/>
    </xf>
    <xf numFmtId="2" fontId="39" fillId="0" borderId="0" xfId="0" applyNumberFormat="1" applyFont="1" applyAlignment="1">
      <alignment vertical="top"/>
    </xf>
    <xf numFmtId="2" fontId="40" fillId="0" borderId="0" xfId="0" applyNumberFormat="1" applyFont="1" applyAlignment="1">
      <alignment vertical="top"/>
    </xf>
    <xf numFmtId="2" fontId="38" fillId="58" borderId="0" xfId="0" applyNumberFormat="1" applyFont="1" applyFill="1" applyAlignment="1">
      <alignment vertical="top"/>
    </xf>
    <xf numFmtId="2" fontId="41" fillId="0" borderId="0" xfId="0" applyNumberFormat="1" applyFont="1" applyAlignment="1">
      <alignment vertical="top"/>
    </xf>
    <xf numFmtId="2" fontId="42" fillId="0" borderId="0" xfId="0" applyNumberFormat="1" applyFont="1" applyAlignment="1">
      <alignment vertical="top"/>
    </xf>
    <xf numFmtId="2" fontId="11" fillId="0" borderId="0" xfId="0" applyNumberFormat="1" applyFont="1" applyAlignment="1">
      <alignment vertical="top"/>
    </xf>
    <xf numFmtId="2" fontId="41" fillId="0" borderId="0" xfId="0" applyNumberFormat="1" applyFont="1" applyAlignment="1">
      <alignment horizontal="center" vertical="top"/>
    </xf>
    <xf numFmtId="49" fontId="41" fillId="0" borderId="0" xfId="0" applyNumberFormat="1" applyFont="1" applyAlignment="1">
      <alignment horizontal="center" vertical="top"/>
    </xf>
    <xf numFmtId="49" fontId="11" fillId="0" borderId="0" xfId="0" applyNumberFormat="1" applyFont="1" applyAlignment="1">
      <alignment horizontal="center" vertical="top"/>
    </xf>
    <xf numFmtId="2" fontId="11" fillId="58" borderId="0" xfId="0" applyNumberFormat="1" applyFont="1" applyFill="1" applyAlignment="1">
      <alignment horizontal="center" vertical="top"/>
    </xf>
    <xf numFmtId="2" fontId="11" fillId="58" borderId="0" xfId="0" applyNumberFormat="1" applyFont="1" applyFill="1" applyAlignment="1">
      <alignment vertical="top"/>
    </xf>
    <xf numFmtId="2" fontId="11" fillId="0" borderId="0" xfId="0" applyNumberFormat="1" applyFont="1" applyAlignment="1">
      <alignment horizontal="center" vertical="top"/>
    </xf>
    <xf numFmtId="2" fontId="41" fillId="0" borderId="0" xfId="0" applyNumberFormat="1" applyFont="1" applyAlignment="1">
      <alignment horizontal="right" vertical="top"/>
    </xf>
    <xf numFmtId="2" fontId="11" fillId="0" borderId="2" xfId="0" applyNumberFormat="1" applyFont="1" applyBorder="1" applyAlignment="1">
      <alignment horizontal="center" vertical="top"/>
    </xf>
    <xf numFmtId="2" fontId="46" fillId="0" borderId="0" xfId="0" applyNumberFormat="1" applyFont="1" applyAlignment="1">
      <alignment vertical="top"/>
    </xf>
    <xf numFmtId="2" fontId="6" fillId="0" borderId="0" xfId="0" applyNumberFormat="1" applyFont="1" applyAlignment="1">
      <alignment vertical="top"/>
    </xf>
    <xf numFmtId="2" fontId="42" fillId="58" borderId="0" xfId="0" applyNumberFormat="1" applyFont="1" applyFill="1" applyAlignment="1">
      <alignment vertical="top"/>
    </xf>
    <xf numFmtId="2" fontId="11" fillId="0" borderId="53" xfId="0" applyNumberFormat="1" applyFont="1" applyBorder="1" applyAlignment="1">
      <alignment vertical="top"/>
    </xf>
    <xf numFmtId="2" fontId="42" fillId="0" borderId="54" xfId="0" applyNumberFormat="1" applyFont="1" applyBorder="1" applyAlignment="1">
      <alignment vertical="top"/>
    </xf>
    <xf numFmtId="2" fontId="42" fillId="0" borderId="53" xfId="0" applyNumberFormat="1" applyFont="1" applyBorder="1" applyAlignment="1">
      <alignment vertical="top"/>
    </xf>
    <xf numFmtId="3" fontId="0" fillId="53" borderId="0" xfId="0" applyNumberFormat="1" applyFill="1" applyAlignment="1">
      <alignment horizontal="center"/>
    </xf>
    <xf numFmtId="3" fontId="34" fillId="61" borderId="0" xfId="0" applyNumberFormat="1" applyFont="1" applyFill="1" applyAlignment="1">
      <alignment horizontal="center"/>
    </xf>
    <xf numFmtId="2" fontId="47" fillId="61" borderId="0" xfId="0" applyNumberFormat="1" applyFont="1" applyFill="1" applyAlignment="1">
      <alignment vertical="top"/>
    </xf>
    <xf numFmtId="166" fontId="41" fillId="53" borderId="1" xfId="0" applyNumberFormat="1" applyFont="1" applyFill="1" applyBorder="1" applyAlignment="1">
      <alignment vertical="top"/>
    </xf>
    <xf numFmtId="166" fontId="41" fillId="53" borderId="27" xfId="0" applyNumberFormat="1" applyFont="1" applyFill="1" applyBorder="1" applyAlignment="1">
      <alignment vertical="top"/>
    </xf>
    <xf numFmtId="166" fontId="41" fillId="53" borderId="25" xfId="0" applyNumberFormat="1" applyFont="1" applyFill="1" applyBorder="1" applyAlignment="1">
      <alignment vertical="top"/>
    </xf>
    <xf numFmtId="0" fontId="33" fillId="53" borderId="0" xfId="0" applyFont="1" applyFill="1"/>
    <xf numFmtId="0" fontId="0" fillId="53" borderId="0" xfId="0" applyFill="1"/>
    <xf numFmtId="0" fontId="3" fillId="55" borderId="0" xfId="0" applyFont="1" applyFill="1" applyAlignment="1">
      <alignment horizontal="center"/>
    </xf>
    <xf numFmtId="0" fontId="51" fillId="62" borderId="0" xfId="1" applyFont="1" applyFill="1"/>
    <xf numFmtId="0" fontId="51" fillId="62" borderId="0" xfId="0" applyFont="1" applyFill="1"/>
    <xf numFmtId="0" fontId="52" fillId="0" borderId="0" xfId="1" applyFont="1"/>
    <xf numFmtId="0" fontId="6" fillId="0" borderId="0" xfId="1" applyFont="1"/>
    <xf numFmtId="3" fontId="5" fillId="0" borderId="0" xfId="0" applyNumberFormat="1" applyFont="1"/>
    <xf numFmtId="3" fontId="5" fillId="0" borderId="0" xfId="1" applyNumberFormat="1"/>
    <xf numFmtId="0" fontId="5" fillId="0" borderId="0" xfId="1"/>
    <xf numFmtId="4" fontId="5" fillId="0" borderId="0" xfId="1" applyNumberFormat="1"/>
    <xf numFmtId="165" fontId="5" fillId="0" borderId="0" xfId="1" applyNumberFormat="1"/>
    <xf numFmtId="0" fontId="0" fillId="53" borderId="0" xfId="0" applyFont="1" applyFill="1"/>
    <xf numFmtId="0" fontId="53" fillId="0" borderId="0" xfId="0" applyFont="1"/>
    <xf numFmtId="0" fontId="54" fillId="0" borderId="0" xfId="0" applyFont="1"/>
    <xf numFmtId="0" fontId="47" fillId="63" borderId="27" xfId="0" applyFont="1" applyFill="1" applyBorder="1" applyAlignment="1">
      <alignment vertical="center"/>
    </xf>
    <xf numFmtId="0" fontId="47" fillId="63" borderId="27" xfId="0" applyFont="1" applyFill="1" applyBorder="1" applyAlignment="1">
      <alignment horizontal="center" vertical="center"/>
    </xf>
    <xf numFmtId="0" fontId="47" fillId="63" borderId="27" xfId="0" applyFont="1" applyFill="1" applyBorder="1" applyAlignment="1">
      <alignment horizontal="center" vertical="center" wrapText="1"/>
    </xf>
    <xf numFmtId="0" fontId="49" fillId="63" borderId="55" xfId="0" applyFont="1" applyFill="1" applyBorder="1" applyAlignment="1">
      <alignment horizontal="center" vertical="center" wrapText="1"/>
    </xf>
    <xf numFmtId="0" fontId="49" fillId="63" borderId="56" xfId="0" applyFont="1" applyFill="1" applyBorder="1" applyAlignment="1">
      <alignment horizontal="center" vertical="center" wrapText="1"/>
    </xf>
    <xf numFmtId="0" fontId="49" fillId="63" borderId="1" xfId="0" applyFont="1" applyFill="1" applyBorder="1" applyAlignment="1">
      <alignment horizontal="center" vertical="center" wrapText="1"/>
    </xf>
    <xf numFmtId="0" fontId="49" fillId="63" borderId="55" xfId="0" applyFont="1" applyFill="1" applyBorder="1" applyAlignment="1">
      <alignment vertical="center" wrapText="1"/>
    </xf>
    <xf numFmtId="0" fontId="49" fillId="63" borderId="57" xfId="0" applyFont="1" applyFill="1" applyBorder="1" applyAlignment="1">
      <alignment vertical="center" wrapText="1"/>
    </xf>
    <xf numFmtId="0" fontId="40" fillId="2" borderId="45" xfId="0" applyFont="1" applyFill="1" applyBorder="1" applyAlignment="1">
      <alignment vertical="center" wrapText="1"/>
    </xf>
    <xf numFmtId="0" fontId="53" fillId="2" borderId="58" xfId="0" applyFont="1" applyFill="1" applyBorder="1" applyAlignment="1">
      <alignment horizontal="left" vertical="center"/>
    </xf>
    <xf numFmtId="0" fontId="40" fillId="2" borderId="59" xfId="0" applyFont="1" applyFill="1" applyBorder="1" applyAlignment="1">
      <alignment horizontal="left" vertical="center" wrapText="1"/>
    </xf>
    <xf numFmtId="0" fontId="53" fillId="2" borderId="1" xfId="0" applyFont="1" applyFill="1" applyBorder="1" applyAlignment="1">
      <alignment horizontal="left" vertical="center" wrapText="1"/>
    </xf>
    <xf numFmtId="0" fontId="53" fillId="2" borderId="1" xfId="0" applyFont="1" applyFill="1" applyBorder="1" applyAlignment="1">
      <alignment horizontal="center" vertical="center"/>
    </xf>
    <xf numFmtId="0" fontId="53" fillId="2" borderId="58" xfId="0" applyFont="1" applyFill="1" applyBorder="1" applyAlignment="1">
      <alignment horizontal="left" vertical="center" wrapText="1"/>
    </xf>
    <xf numFmtId="0" fontId="53" fillId="2" borderId="50" xfId="0" applyFont="1" applyFill="1" applyBorder="1" applyAlignment="1">
      <alignment horizontal="left" vertical="center" wrapText="1"/>
    </xf>
    <xf numFmtId="0" fontId="53" fillId="2" borderId="50" xfId="0" applyFont="1" applyFill="1" applyBorder="1" applyAlignment="1">
      <alignment horizontal="left" vertical="center"/>
    </xf>
    <xf numFmtId="0" fontId="40" fillId="2" borderId="15" xfId="0" applyFont="1" applyFill="1" applyBorder="1" applyAlignment="1">
      <alignment horizontal="left" vertical="center"/>
    </xf>
    <xf numFmtId="0" fontId="40" fillId="2" borderId="25" xfId="0" applyFont="1" applyFill="1" applyBorder="1" applyAlignment="1">
      <alignment vertical="center" wrapText="1"/>
    </xf>
    <xf numFmtId="0" fontId="40" fillId="2" borderId="60" xfId="0" applyFont="1" applyFill="1" applyBorder="1" applyAlignment="1">
      <alignment horizontal="left" vertical="center" wrapText="1"/>
    </xf>
    <xf numFmtId="0" fontId="53" fillId="2" borderId="61" xfId="0" applyFont="1" applyFill="1" applyBorder="1" applyAlignment="1">
      <alignment vertical="center" wrapText="1"/>
    </xf>
    <xf numFmtId="0" fontId="53" fillId="2" borderId="35" xfId="0" applyFont="1" applyFill="1" applyBorder="1" applyAlignment="1">
      <alignment vertical="center" wrapText="1"/>
    </xf>
    <xf numFmtId="0" fontId="53" fillId="2" borderId="42" xfId="0" applyFont="1" applyFill="1" applyBorder="1" applyAlignment="1">
      <alignment horizontal="left" vertical="center"/>
    </xf>
    <xf numFmtId="0" fontId="40" fillId="2" borderId="1" xfId="0" applyFont="1" applyFill="1" applyBorder="1" applyAlignment="1">
      <alignment vertical="center"/>
    </xf>
    <xf numFmtId="0" fontId="53" fillId="2" borderId="1" xfId="0" applyFont="1" applyFill="1" applyBorder="1" applyAlignment="1">
      <alignment horizontal="left" vertical="center"/>
    </xf>
    <xf numFmtId="0" fontId="53" fillId="2" borderId="35" xfId="0" applyFont="1" applyFill="1" applyBorder="1" applyAlignment="1">
      <alignment horizontal="left" vertical="center"/>
    </xf>
    <xf numFmtId="0" fontId="40" fillId="2" borderId="1" xfId="0" applyFont="1" applyFill="1" applyBorder="1" applyAlignment="1">
      <alignment vertical="center" wrapText="1"/>
    </xf>
    <xf numFmtId="0" fontId="53" fillId="2" borderId="61" xfId="0" applyFont="1" applyFill="1" applyBorder="1" applyAlignment="1">
      <alignment vertical="center"/>
    </xf>
    <xf numFmtId="0" fontId="53" fillId="2" borderId="1" xfId="0" applyFont="1" applyFill="1" applyBorder="1" applyAlignment="1">
      <alignment vertical="center" wrapText="1"/>
    </xf>
    <xf numFmtId="0" fontId="53" fillId="2" borderId="35" xfId="0" applyFont="1" applyFill="1" applyBorder="1" applyAlignment="1">
      <alignment horizontal="left" vertical="center" wrapText="1"/>
    </xf>
    <xf numFmtId="0" fontId="53" fillId="2" borderId="35" xfId="0" applyFont="1" applyFill="1" applyBorder="1" applyAlignment="1">
      <alignment vertical="center"/>
    </xf>
    <xf numFmtId="0" fontId="40" fillId="2" borderId="25" xfId="0" applyFont="1" applyFill="1" applyBorder="1" applyAlignment="1">
      <alignment vertical="center"/>
    </xf>
    <xf numFmtId="0" fontId="40" fillId="2" borderId="25" xfId="0" applyFont="1" applyFill="1" applyBorder="1" applyAlignment="1">
      <alignment horizontal="left" vertical="center"/>
    </xf>
    <xf numFmtId="0" fontId="40" fillId="2" borderId="44" xfId="0" applyFont="1" applyFill="1" applyBorder="1" applyAlignment="1">
      <alignment horizontal="left" vertical="center" wrapText="1"/>
    </xf>
    <xf numFmtId="0" fontId="40" fillId="2" borderId="37" xfId="0" applyFont="1" applyFill="1" applyBorder="1" applyAlignment="1">
      <alignment vertical="center" wrapText="1"/>
    </xf>
    <xf numFmtId="0" fontId="40" fillId="2" borderId="1" xfId="0" applyFont="1" applyFill="1" applyBorder="1" applyAlignment="1">
      <alignment horizontal="left" vertical="center"/>
    </xf>
    <xf numFmtId="0" fontId="53" fillId="2" borderId="1" xfId="0" applyFont="1" applyFill="1" applyBorder="1" applyAlignment="1">
      <alignment vertical="center"/>
    </xf>
    <xf numFmtId="0" fontId="53" fillId="2" borderId="62" xfId="0" applyFont="1" applyFill="1" applyBorder="1" applyAlignment="1">
      <alignment vertical="center"/>
    </xf>
    <xf numFmtId="0" fontId="40" fillId="2" borderId="35" xfId="0" applyFont="1" applyFill="1" applyBorder="1" applyAlignment="1">
      <alignment vertical="center" wrapText="1"/>
    </xf>
    <xf numFmtId="0" fontId="53" fillId="2" borderId="28" xfId="0" applyFont="1" applyFill="1" applyBorder="1" applyAlignment="1">
      <alignment vertical="center"/>
    </xf>
    <xf numFmtId="0" fontId="53" fillId="2" borderId="28" xfId="0" applyFont="1" applyFill="1" applyBorder="1" applyAlignment="1">
      <alignment vertical="center" wrapText="1"/>
    </xf>
    <xf numFmtId="0" fontId="53" fillId="2" borderId="16" xfId="0" applyFont="1" applyFill="1" applyBorder="1" applyAlignment="1">
      <alignment vertical="center"/>
    </xf>
    <xf numFmtId="0" fontId="53" fillId="2" borderId="63" xfId="0" applyFont="1" applyFill="1" applyBorder="1" applyAlignment="1">
      <alignment vertical="center" wrapText="1"/>
    </xf>
    <xf numFmtId="0" fontId="53" fillId="2" borderId="63" xfId="0" applyFont="1" applyFill="1" applyBorder="1" applyAlignment="1">
      <alignment vertical="center"/>
    </xf>
    <xf numFmtId="0" fontId="53" fillId="2" borderId="64" xfId="0" applyFont="1" applyFill="1" applyBorder="1" applyAlignment="1">
      <alignment vertical="center" wrapText="1"/>
    </xf>
    <xf numFmtId="0" fontId="53" fillId="2" borderId="64" xfId="0" applyFont="1" applyFill="1" applyBorder="1" applyAlignment="1">
      <alignment vertical="center"/>
    </xf>
    <xf numFmtId="0" fontId="40" fillId="2" borderId="20" xfId="0" applyFont="1" applyFill="1" applyBorder="1" applyAlignment="1">
      <alignment horizontal="left" vertical="center" wrapText="1"/>
    </xf>
    <xf numFmtId="0" fontId="40" fillId="2" borderId="20" xfId="0" applyFont="1" applyFill="1" applyBorder="1" applyAlignment="1">
      <alignment horizontal="left" vertical="center"/>
    </xf>
    <xf numFmtId="0" fontId="53" fillId="2" borderId="58" xfId="0" applyFont="1" applyFill="1" applyBorder="1" applyAlignment="1">
      <alignment vertical="center" wrapText="1"/>
    </xf>
    <xf numFmtId="0" fontId="40" fillId="2" borderId="52" xfId="0" applyFont="1" applyFill="1" applyBorder="1" applyAlignment="1">
      <alignment vertical="center" wrapText="1"/>
    </xf>
    <xf numFmtId="0" fontId="53" fillId="2" borderId="65" xfId="0" applyFont="1" applyFill="1" applyBorder="1" applyAlignment="1">
      <alignment vertical="center" wrapText="1"/>
    </xf>
    <xf numFmtId="0" fontId="53" fillId="2" borderId="66" xfId="0" applyFont="1" applyFill="1" applyBorder="1" applyAlignment="1">
      <alignment horizontal="left" vertical="center" wrapText="1"/>
    </xf>
    <xf numFmtId="0" fontId="53" fillId="2" borderId="67" xfId="0" applyFont="1" applyFill="1" applyBorder="1" applyAlignment="1">
      <alignment vertical="center" wrapText="1"/>
    </xf>
    <xf numFmtId="0" fontId="53" fillId="2" borderId="67" xfId="0" applyFont="1" applyFill="1" applyBorder="1" applyAlignment="1">
      <alignment vertical="center"/>
    </xf>
    <xf numFmtId="0" fontId="40" fillId="2" borderId="1" xfId="0" applyFont="1" applyFill="1" applyBorder="1" applyAlignment="1">
      <alignment horizontal="left" vertical="center" wrapText="1"/>
    </xf>
    <xf numFmtId="0" fontId="40" fillId="2" borderId="19" xfId="0" applyFont="1" applyFill="1" applyBorder="1" applyAlignment="1">
      <alignment vertical="center" wrapText="1"/>
    </xf>
    <xf numFmtId="0" fontId="53" fillId="2" borderId="68" xfId="0" applyFont="1" applyFill="1" applyBorder="1" applyAlignment="1">
      <alignment vertical="center"/>
    </xf>
    <xf numFmtId="0" fontId="53" fillId="2" borderId="69" xfId="0" applyFont="1" applyFill="1" applyBorder="1" applyAlignment="1">
      <alignment vertical="center" wrapText="1"/>
    </xf>
    <xf numFmtId="0" fontId="53" fillId="2" borderId="69" xfId="0" applyFont="1" applyFill="1" applyBorder="1" applyAlignment="1">
      <alignment vertical="center"/>
    </xf>
    <xf numFmtId="0" fontId="40" fillId="64" borderId="25" xfId="0" applyFont="1" applyFill="1" applyBorder="1" applyAlignment="1">
      <alignment vertical="center"/>
    </xf>
    <xf numFmtId="0" fontId="40" fillId="64" borderId="25" xfId="0" applyFont="1" applyFill="1" applyBorder="1" applyAlignment="1">
      <alignment vertical="center" wrapText="1"/>
    </xf>
    <xf numFmtId="0" fontId="53" fillId="64" borderId="58" xfId="0" applyFont="1" applyFill="1" applyBorder="1" applyAlignment="1">
      <alignment vertical="center"/>
    </xf>
    <xf numFmtId="0" fontId="53" fillId="64" borderId="1" xfId="0" applyFont="1" applyFill="1" applyBorder="1" applyAlignment="1">
      <alignment vertical="center" wrapText="1"/>
    </xf>
    <xf numFmtId="0" fontId="53" fillId="64" borderId="1" xfId="0" applyFont="1" applyFill="1" applyBorder="1" applyAlignment="1">
      <alignment horizontal="center" vertical="center"/>
    </xf>
    <xf numFmtId="0" fontId="53" fillId="64" borderId="58" xfId="0" applyFont="1" applyFill="1" applyBorder="1" applyAlignment="1">
      <alignment vertical="center" wrapText="1"/>
    </xf>
    <xf numFmtId="0" fontId="53" fillId="64" borderId="50" xfId="0" applyFont="1" applyFill="1" applyBorder="1" applyAlignment="1">
      <alignment vertical="center" wrapText="1"/>
    </xf>
    <xf numFmtId="0" fontId="53" fillId="64" borderId="50" xfId="0" applyFont="1" applyFill="1" applyBorder="1" applyAlignment="1">
      <alignment vertical="center"/>
    </xf>
    <xf numFmtId="0" fontId="40" fillId="64" borderId="15" xfId="0" applyFont="1" applyFill="1" applyBorder="1" applyAlignment="1">
      <alignment horizontal="left" vertical="center" wrapText="1"/>
    </xf>
    <xf numFmtId="0" fontId="40" fillId="64" borderId="15" xfId="0" applyFont="1" applyFill="1" applyBorder="1" applyAlignment="1">
      <alignment horizontal="center" vertical="center"/>
    </xf>
    <xf numFmtId="0" fontId="40" fillId="64" borderId="1" xfId="0" applyFont="1" applyFill="1" applyBorder="1" applyAlignment="1">
      <alignment vertical="center" wrapText="1"/>
    </xf>
    <xf numFmtId="0" fontId="40" fillId="64" borderId="1" xfId="0" applyFont="1" applyFill="1" applyBorder="1" applyAlignment="1">
      <alignment vertical="center"/>
    </xf>
    <xf numFmtId="0" fontId="53" fillId="64" borderId="70" xfId="0" applyFont="1" applyFill="1" applyBorder="1" applyAlignment="1">
      <alignment vertical="center"/>
    </xf>
    <xf numFmtId="0" fontId="53" fillId="64" borderId="70" xfId="0" applyFont="1" applyFill="1" applyBorder="1" applyAlignment="1">
      <alignment vertical="center" wrapText="1"/>
    </xf>
    <xf numFmtId="0" fontId="53" fillId="64" borderId="42" xfId="0" applyFont="1" applyFill="1" applyBorder="1" applyAlignment="1">
      <alignment vertical="center" wrapText="1"/>
    </xf>
    <xf numFmtId="0" fontId="53" fillId="64" borderId="42" xfId="0" applyFont="1" applyFill="1" applyBorder="1" applyAlignment="1">
      <alignment vertical="center"/>
    </xf>
    <xf numFmtId="0" fontId="53" fillId="64" borderId="61" xfId="0" applyFont="1" applyFill="1" applyBorder="1" applyAlignment="1">
      <alignment vertical="center"/>
    </xf>
    <xf numFmtId="0" fontId="53" fillId="64" borderId="61" xfId="0" applyFont="1" applyFill="1" applyBorder="1" applyAlignment="1">
      <alignment vertical="center" wrapText="1"/>
    </xf>
    <xf numFmtId="0" fontId="53" fillId="64" borderId="35" xfId="0" applyFont="1" applyFill="1" applyBorder="1" applyAlignment="1">
      <alignment vertical="center"/>
    </xf>
    <xf numFmtId="0" fontId="53" fillId="64" borderId="62" xfId="0" applyFont="1" applyFill="1" applyBorder="1" applyAlignment="1">
      <alignment vertical="center" wrapText="1"/>
    </xf>
    <xf numFmtId="0" fontId="53" fillId="64" borderId="28" xfId="0" applyFont="1" applyFill="1" applyBorder="1" applyAlignment="1">
      <alignment vertical="center"/>
    </xf>
    <xf numFmtId="2" fontId="56" fillId="0" borderId="0" xfId="0" applyNumberFormat="1" applyFont="1" applyAlignment="1">
      <alignment vertical="top"/>
    </xf>
    <xf numFmtId="3" fontId="41" fillId="53" borderId="26" xfId="0" applyNumberFormat="1" applyFont="1" applyFill="1" applyBorder="1" applyAlignment="1">
      <alignment vertical="top"/>
    </xf>
    <xf numFmtId="3" fontId="41" fillId="53" borderId="1" xfId="0" applyNumberFormat="1" applyFont="1" applyFill="1" applyBorder="1" applyAlignment="1">
      <alignment vertical="top"/>
    </xf>
    <xf numFmtId="3" fontId="41" fillId="53" borderId="35" xfId="0" applyNumberFormat="1" applyFont="1" applyFill="1" applyBorder="1" applyAlignment="1">
      <alignment vertical="top"/>
    </xf>
    <xf numFmtId="3" fontId="41" fillId="53" borderId="36" xfId="0" applyNumberFormat="1" applyFont="1" applyFill="1" applyBorder="1" applyAlignment="1">
      <alignment vertical="top"/>
    </xf>
    <xf numFmtId="3" fontId="41" fillId="53" borderId="30" xfId="0" applyNumberFormat="1" applyFont="1" applyFill="1" applyBorder="1" applyAlignment="1">
      <alignment vertical="top"/>
    </xf>
    <xf numFmtId="3" fontId="41" fillId="53" borderId="27" xfId="0" applyNumberFormat="1" applyFont="1" applyFill="1" applyBorder="1" applyAlignment="1">
      <alignment vertical="top"/>
    </xf>
    <xf numFmtId="3" fontId="41" fillId="53" borderId="28" xfId="0" applyNumberFormat="1" applyFont="1" applyFill="1" applyBorder="1" applyAlignment="1">
      <alignment vertical="top"/>
    </xf>
    <xf numFmtId="3" fontId="41" fillId="53" borderId="24" xfId="0" applyNumberFormat="1" applyFont="1" applyFill="1" applyBorder="1" applyAlignment="1">
      <alignment vertical="top"/>
    </xf>
    <xf numFmtId="3" fontId="41" fillId="53" borderId="25" xfId="0" applyNumberFormat="1" applyFont="1" applyFill="1" applyBorder="1" applyAlignment="1">
      <alignment vertical="top"/>
    </xf>
    <xf numFmtId="3" fontId="41" fillId="53" borderId="42" xfId="0" applyNumberFormat="1" applyFont="1" applyFill="1" applyBorder="1" applyAlignment="1">
      <alignment vertical="top"/>
    </xf>
    <xf numFmtId="3" fontId="41" fillId="53" borderId="44" xfId="0" applyNumberFormat="1" applyFont="1" applyFill="1" applyBorder="1" applyAlignment="1">
      <alignment vertical="top"/>
    </xf>
    <xf numFmtId="3" fontId="41" fillId="53" borderId="31" xfId="0" applyNumberFormat="1" applyFont="1" applyFill="1" applyBorder="1" applyAlignment="1">
      <alignment vertical="top"/>
    </xf>
    <xf numFmtId="3" fontId="41" fillId="53" borderId="18" xfId="0" applyNumberFormat="1" applyFont="1" applyFill="1" applyBorder="1" applyAlignment="1">
      <alignment vertical="top"/>
    </xf>
    <xf numFmtId="3" fontId="41" fillId="53" borderId="15" xfId="0" applyNumberFormat="1" applyFont="1" applyFill="1" applyBorder="1" applyAlignment="1">
      <alignment vertical="top"/>
    </xf>
    <xf numFmtId="3" fontId="41" fillId="53" borderId="16" xfId="0" applyNumberFormat="1" applyFont="1" applyFill="1" applyBorder="1" applyAlignment="1">
      <alignment vertical="top"/>
    </xf>
    <xf numFmtId="2" fontId="48" fillId="53" borderId="0" xfId="0" applyNumberFormat="1" applyFont="1" applyFill="1" applyAlignment="1">
      <alignment vertical="top"/>
    </xf>
    <xf numFmtId="0" fontId="4" fillId="0" borderId="1" xfId="0" applyFont="1" applyBorder="1"/>
    <xf numFmtId="3" fontId="0" fillId="0" borderId="1" xfId="0" applyNumberFormat="1" applyBorder="1"/>
    <xf numFmtId="0" fontId="0" fillId="2" borderId="1" xfId="0" applyFill="1" applyBorder="1" applyAlignment="1">
      <alignment horizontal="left" indent="1"/>
    </xf>
    <xf numFmtId="3" fontId="0" fillId="2" borderId="1" xfId="0" applyNumberFormat="1" applyFill="1" applyBorder="1"/>
    <xf numFmtId="0" fontId="0" fillId="0" borderId="1" xfId="0" applyBorder="1" applyAlignment="1">
      <alignment horizontal="left" indent="1"/>
    </xf>
    <xf numFmtId="0" fontId="0" fillId="2" borderId="1" xfId="0" applyFill="1" applyBorder="1"/>
    <xf numFmtId="0" fontId="0" fillId="0" borderId="1" xfId="0" applyBorder="1"/>
    <xf numFmtId="9" fontId="0" fillId="0" borderId="1" xfId="112" applyFont="1" applyBorder="1"/>
    <xf numFmtId="9" fontId="0" fillId="2" borderId="1" xfId="112" applyFont="1" applyFill="1" applyBorder="1"/>
    <xf numFmtId="0" fontId="57" fillId="0" borderId="1" xfId="0" applyFont="1" applyBorder="1"/>
    <xf numFmtId="0" fontId="0" fillId="58" borderId="1" xfId="0" applyFill="1" applyBorder="1"/>
    <xf numFmtId="9" fontId="0" fillId="58" borderId="1" xfId="112" applyFont="1" applyFill="1" applyBorder="1"/>
    <xf numFmtId="0" fontId="50" fillId="0" borderId="1" xfId="0" applyFont="1" applyBorder="1"/>
    <xf numFmtId="0" fontId="50" fillId="2" borderId="1" xfId="0" applyFont="1" applyFill="1" applyBorder="1"/>
    <xf numFmtId="0" fontId="7" fillId="2" borderId="1" xfId="0" applyFont="1" applyFill="1" applyBorder="1"/>
    <xf numFmtId="0" fontId="7" fillId="58" borderId="1" xfId="0" applyFont="1" applyFill="1" applyBorder="1"/>
    <xf numFmtId="3" fontId="0" fillId="53" borderId="1" xfId="0" applyNumberFormat="1" applyFill="1" applyBorder="1"/>
    <xf numFmtId="0" fontId="8" fillId="0" borderId="1" xfId="0" applyFont="1" applyBorder="1"/>
    <xf numFmtId="3" fontId="0" fillId="53" borderId="1" xfId="0" applyNumberFormat="1" applyFill="1" applyBorder="1" applyAlignment="1">
      <alignment horizontal="center"/>
    </xf>
    <xf numFmtId="3" fontId="4" fillId="0" borderId="1" xfId="0" applyNumberFormat="1" applyFont="1" applyBorder="1" applyAlignment="1">
      <alignment horizontal="center"/>
    </xf>
    <xf numFmtId="3" fontId="0" fillId="0" borderId="1" xfId="0" applyNumberFormat="1" applyBorder="1" applyAlignment="1">
      <alignment horizontal="center"/>
    </xf>
    <xf numFmtId="3" fontId="0" fillId="0" borderId="1" xfId="0" applyNumberFormat="1" applyFont="1" applyBorder="1" applyAlignment="1">
      <alignment horizontal="center" vertical="center"/>
    </xf>
    <xf numFmtId="3" fontId="7" fillId="53" borderId="1" xfId="0" applyNumberFormat="1" applyFont="1" applyFill="1" applyBorder="1" applyAlignment="1">
      <alignment horizontal="center"/>
    </xf>
    <xf numFmtId="3" fontId="7" fillId="53" borderId="1" xfId="0" applyNumberFormat="1" applyFont="1" applyFill="1" applyBorder="1" applyAlignment="1">
      <alignment horizontal="center" vertical="center"/>
    </xf>
    <xf numFmtId="3" fontId="0" fillId="53" borderId="1" xfId="0" applyNumberFormat="1" applyFill="1" applyBorder="1" applyAlignment="1">
      <alignment horizontal="center" vertical="center"/>
    </xf>
    <xf numFmtId="0" fontId="4" fillId="2" borderId="1" xfId="0" applyFont="1" applyFill="1" applyBorder="1"/>
    <xf numFmtId="0" fontId="4" fillId="0" borderId="1" xfId="0" applyFont="1" applyBorder="1" applyAlignment="1">
      <alignment horizontal="right" indent="1"/>
    </xf>
    <xf numFmtId="0" fontId="4" fillId="2" borderId="1" xfId="0" applyFont="1" applyFill="1" applyBorder="1" applyAlignment="1">
      <alignment horizontal="right" indent="1"/>
    </xf>
    <xf numFmtId="0" fontId="0" fillId="2" borderId="1" xfId="0" applyFill="1" applyBorder="1" applyAlignment="1">
      <alignment horizontal="right"/>
    </xf>
    <xf numFmtId="0" fontId="0" fillId="0" borderId="1" xfId="0" applyBorder="1" applyAlignment="1">
      <alignment horizontal="right"/>
    </xf>
    <xf numFmtId="3" fontId="7" fillId="2" borderId="1" xfId="0" applyNumberFormat="1" applyFont="1" applyFill="1" applyBorder="1"/>
    <xf numFmtId="3" fontId="7" fillId="58" borderId="1" xfId="0" applyNumberFormat="1" applyFont="1" applyFill="1" applyBorder="1"/>
    <xf numFmtId="0" fontId="7" fillId="2" borderId="1" xfId="0" applyFont="1" applyFill="1" applyBorder="1" applyAlignment="1">
      <alignment horizontal="left"/>
    </xf>
    <xf numFmtId="3" fontId="7" fillId="53" borderId="1" xfId="0" applyNumberFormat="1" applyFont="1" applyFill="1" applyBorder="1"/>
    <xf numFmtId="3" fontId="7" fillId="58"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0" fillId="2" borderId="1" xfId="0" applyNumberFormat="1" applyFill="1" applyBorder="1" applyAlignment="1">
      <alignment horizontal="center"/>
    </xf>
    <xf numFmtId="0" fontId="0" fillId="2" borderId="25" xfId="0" applyFill="1" applyBorder="1"/>
    <xf numFmtId="3" fontId="0" fillId="53" borderId="25" xfId="0" applyNumberFormat="1" applyFill="1" applyBorder="1"/>
    <xf numFmtId="3" fontId="4" fillId="53" borderId="1" xfId="0" applyNumberFormat="1" applyFont="1" applyFill="1" applyBorder="1"/>
    <xf numFmtId="167" fontId="0" fillId="53" borderId="1" xfId="112" applyNumberFormat="1" applyFont="1" applyFill="1" applyBorder="1"/>
    <xf numFmtId="0" fontId="34" fillId="55" borderId="15" xfId="0" applyFont="1" applyFill="1" applyBorder="1"/>
    <xf numFmtId="0" fontId="3" fillId="55" borderId="1" xfId="0" applyFont="1" applyFill="1" applyBorder="1"/>
    <xf numFmtId="0" fontId="0" fillId="2" borderId="1" xfId="0" applyFill="1" applyBorder="1" applyAlignment="1">
      <alignment horizontal="left"/>
    </xf>
    <xf numFmtId="0" fontId="0" fillId="0" borderId="0" xfId="0"/>
    <xf numFmtId="2" fontId="41" fillId="0" borderId="0" xfId="0" applyNumberFormat="1" applyFont="1" applyAlignment="1">
      <alignment vertical="top"/>
    </xf>
    <xf numFmtId="2" fontId="41" fillId="0" borderId="0" xfId="0" applyNumberFormat="1" applyFont="1" applyFill="1" applyBorder="1" applyAlignment="1">
      <alignment vertical="top"/>
    </xf>
    <xf numFmtId="2" fontId="41" fillId="59" borderId="20" xfId="0" applyNumberFormat="1" applyFont="1" applyFill="1" applyBorder="1" applyAlignment="1">
      <alignment horizontal="center" vertical="top"/>
    </xf>
    <xf numFmtId="2" fontId="41" fillId="0" borderId="22" xfId="0" applyNumberFormat="1" applyFont="1" applyFill="1" applyBorder="1" applyAlignment="1">
      <alignment vertical="top"/>
    </xf>
    <xf numFmtId="2" fontId="2" fillId="0" borderId="21" xfId="0" applyNumberFormat="1" applyFont="1" applyFill="1" applyBorder="1" applyAlignment="1">
      <alignment vertical="top"/>
    </xf>
    <xf numFmtId="2" fontId="41" fillId="59" borderId="22" xfId="0" applyNumberFormat="1" applyFont="1" applyFill="1" applyBorder="1" applyAlignment="1">
      <alignment horizontal="center" vertical="top"/>
    </xf>
    <xf numFmtId="2" fontId="46" fillId="0" borderId="27" xfId="0" applyNumberFormat="1" applyFont="1" applyFill="1" applyBorder="1" applyAlignment="1">
      <alignment vertical="top" wrapText="1"/>
    </xf>
    <xf numFmtId="2" fontId="41" fillId="0" borderId="27" xfId="0" applyNumberFormat="1" applyFont="1" applyFill="1" applyBorder="1" applyAlignment="1">
      <alignment vertical="top"/>
    </xf>
    <xf numFmtId="2" fontId="41" fillId="0" borderId="20" xfId="0" applyNumberFormat="1" applyFont="1" applyFill="1" applyBorder="1" applyAlignment="1">
      <alignment horizontal="right" vertical="top"/>
    </xf>
    <xf numFmtId="49" fontId="41" fillId="2" borderId="27" xfId="0" applyNumberFormat="1" applyFont="1" applyFill="1" applyBorder="1" applyAlignment="1">
      <alignment horizontal="center" vertical="top"/>
    </xf>
    <xf numFmtId="2" fontId="41" fillId="0" borderId="25" xfId="0" applyNumberFormat="1" applyFont="1" applyFill="1" applyBorder="1" applyAlignment="1">
      <alignment vertical="top"/>
    </xf>
    <xf numFmtId="2" fontId="2" fillId="2" borderId="15" xfId="0" applyNumberFormat="1" applyFont="1" applyFill="1" applyBorder="1" applyAlignment="1">
      <alignment vertical="top"/>
    </xf>
    <xf numFmtId="49" fontId="2" fillId="2" borderId="15" xfId="0" applyNumberFormat="1" applyFont="1" applyFill="1" applyBorder="1" applyAlignment="1">
      <alignment vertical="top"/>
    </xf>
    <xf numFmtId="2" fontId="2" fillId="2" borderId="20" xfId="0" applyNumberFormat="1" applyFont="1" applyFill="1" applyBorder="1" applyAlignment="1">
      <alignment vertical="top"/>
    </xf>
    <xf numFmtId="49" fontId="41" fillId="60" borderId="20" xfId="0" applyNumberFormat="1" applyFont="1" applyFill="1" applyBorder="1" applyAlignment="1">
      <alignment horizontal="center" vertical="top"/>
    </xf>
    <xf numFmtId="2" fontId="41" fillId="60" borderId="27" xfId="0" applyNumberFormat="1" applyFont="1" applyFill="1" applyBorder="1" applyAlignment="1">
      <alignment horizontal="center" vertical="top"/>
    </xf>
    <xf numFmtId="49" fontId="2" fillId="2" borderId="25" xfId="0" applyNumberFormat="1" applyFont="1" applyFill="1" applyBorder="1" applyAlignment="1">
      <alignment vertical="top"/>
    </xf>
    <xf numFmtId="49" fontId="41" fillId="2" borderId="18" xfId="0" applyNumberFormat="1" applyFont="1" applyFill="1" applyBorder="1" applyAlignment="1">
      <alignment horizontal="center" vertical="top"/>
    </xf>
    <xf numFmtId="49" fontId="2" fillId="2" borderId="15" xfId="0" applyNumberFormat="1" applyFont="1" applyFill="1" applyBorder="1" applyAlignment="1">
      <alignment horizontal="center" vertical="top"/>
    </xf>
    <xf numFmtId="49" fontId="41" fillId="2" borderId="15" xfId="0" applyNumberFormat="1" applyFont="1" applyFill="1" applyBorder="1" applyAlignment="1">
      <alignment horizontal="center" vertical="top"/>
    </xf>
    <xf numFmtId="49" fontId="41" fillId="2" borderId="22" xfId="0" applyNumberFormat="1" applyFont="1" applyFill="1" applyBorder="1" applyAlignment="1">
      <alignment horizontal="center" vertical="top"/>
    </xf>
    <xf numFmtId="49" fontId="2" fillId="2" borderId="20" xfId="0" applyNumberFormat="1" applyFont="1" applyFill="1" applyBorder="1" applyAlignment="1">
      <alignment horizontal="center" vertical="top"/>
    </xf>
    <xf numFmtId="49" fontId="41" fillId="2" borderId="20"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49" fontId="41" fillId="2" borderId="16" xfId="0" applyNumberFormat="1" applyFont="1" applyFill="1" applyBorder="1" applyAlignment="1">
      <alignment horizontal="center" vertical="top"/>
    </xf>
    <xf numFmtId="49" fontId="41" fillId="2" borderId="21" xfId="0" applyNumberFormat="1" applyFont="1" applyFill="1" applyBorder="1" applyAlignment="1">
      <alignment horizontal="center" vertical="top"/>
    </xf>
    <xf numFmtId="2" fontId="41" fillId="0" borderId="1" xfId="0" applyNumberFormat="1" applyFont="1" applyBorder="1" applyAlignment="1">
      <alignment vertical="top"/>
    </xf>
    <xf numFmtId="2" fontId="41" fillId="0" borderId="15" xfId="0" applyNumberFormat="1" applyFont="1" applyFill="1" applyBorder="1" applyAlignment="1">
      <alignment horizontal="center" vertical="top"/>
    </xf>
    <xf numFmtId="2" fontId="41" fillId="0" borderId="15" xfId="0" applyNumberFormat="1" applyFont="1" applyFill="1" applyBorder="1" applyAlignment="1">
      <alignment vertical="top"/>
    </xf>
    <xf numFmtId="2" fontId="41" fillId="0" borderId="1" xfId="0" applyNumberFormat="1" applyFont="1" applyFill="1" applyBorder="1" applyAlignment="1">
      <alignment vertical="top" wrapText="1"/>
    </xf>
    <xf numFmtId="2" fontId="6" fillId="0" borderId="1" xfId="0" applyNumberFormat="1" applyFont="1" applyFill="1" applyBorder="1" applyAlignment="1">
      <alignment vertical="top" wrapText="1"/>
    </xf>
    <xf numFmtId="2" fontId="41" fillId="0" borderId="45" xfId="0" applyNumberFormat="1" applyFont="1" applyFill="1" applyBorder="1" applyAlignment="1">
      <alignment vertical="top"/>
    </xf>
    <xf numFmtId="2" fontId="41" fillId="2" borderId="15" xfId="0" applyNumberFormat="1" applyFont="1" applyFill="1" applyBorder="1" applyAlignment="1">
      <alignment horizontal="center" vertical="top"/>
    </xf>
    <xf numFmtId="2" fontId="6" fillId="0" borderId="1" xfId="0" applyNumberFormat="1" applyFont="1" applyFill="1" applyBorder="1" applyAlignment="1">
      <alignment vertical="top"/>
    </xf>
    <xf numFmtId="2" fontId="6" fillId="0" borderId="27" xfId="0" applyNumberFormat="1" applyFont="1" applyFill="1" applyBorder="1" applyAlignment="1">
      <alignment vertical="top" wrapText="1"/>
    </xf>
    <xf numFmtId="2" fontId="41" fillId="2" borderId="15" xfId="0" applyNumberFormat="1" applyFont="1" applyFill="1" applyBorder="1" applyAlignment="1">
      <alignment vertical="top"/>
    </xf>
    <xf numFmtId="2" fontId="41" fillId="2" borderId="25" xfId="0" applyNumberFormat="1" applyFont="1" applyFill="1" applyBorder="1" applyAlignment="1">
      <alignment vertical="top"/>
    </xf>
    <xf numFmtId="2" fontId="41" fillId="2" borderId="20" xfId="0" applyNumberFormat="1" applyFont="1" applyFill="1" applyBorder="1" applyAlignment="1">
      <alignment vertical="top"/>
    </xf>
    <xf numFmtId="2" fontId="41" fillId="2" borderId="25" xfId="0" applyNumberFormat="1" applyFont="1" applyFill="1" applyBorder="1" applyAlignment="1">
      <alignment horizontal="center" vertical="top"/>
    </xf>
    <xf numFmtId="2" fontId="41" fillId="0" borderId="27" xfId="0" applyNumberFormat="1" applyFont="1" applyBorder="1" applyAlignment="1">
      <alignment horizontal="center" vertical="top"/>
    </xf>
    <xf numFmtId="49" fontId="43" fillId="2" borderId="20" xfId="0" applyNumberFormat="1" applyFont="1" applyFill="1" applyBorder="1" applyAlignment="1">
      <alignment horizontal="left" vertical="top"/>
    </xf>
    <xf numFmtId="49" fontId="43" fillId="2" borderId="20" xfId="0" applyNumberFormat="1" applyFont="1" applyFill="1" applyBorder="1" applyAlignment="1">
      <alignment horizontal="center" vertical="top"/>
    </xf>
    <xf numFmtId="2" fontId="6" fillId="0" borderId="1" xfId="0" applyNumberFormat="1" applyFont="1" applyBorder="1" applyAlignment="1">
      <alignment vertical="top"/>
    </xf>
    <xf numFmtId="2" fontId="43" fillId="2" borderId="20" xfId="0" applyNumberFormat="1" applyFont="1" applyFill="1" applyBorder="1" applyAlignment="1">
      <alignment horizontal="left" vertical="top"/>
    </xf>
    <xf numFmtId="2" fontId="43" fillId="2" borderId="15" xfId="0" applyNumberFormat="1" applyFont="1" applyFill="1" applyBorder="1" applyAlignment="1">
      <alignment horizontal="left" vertical="top"/>
    </xf>
    <xf numFmtId="49" fontId="43" fillId="2" borderId="27" xfId="0" applyNumberFormat="1" applyFont="1" applyFill="1" applyBorder="1" applyAlignment="1">
      <alignment horizontal="left" vertical="top"/>
    </xf>
    <xf numFmtId="2" fontId="43" fillId="2" borderId="25" xfId="0" applyNumberFormat="1" applyFont="1" applyFill="1" applyBorder="1" applyAlignment="1">
      <alignment horizontal="center" vertical="top"/>
    </xf>
    <xf numFmtId="2" fontId="43" fillId="2" borderId="25" xfId="0" applyNumberFormat="1" applyFont="1" applyFill="1" applyBorder="1" applyAlignment="1">
      <alignment horizontal="left" vertical="top"/>
    </xf>
    <xf numFmtId="49" fontId="41" fillId="0" borderId="0" xfId="0" applyNumberFormat="1" applyFont="1" applyFill="1" applyBorder="1" applyAlignment="1">
      <alignment horizontal="right" vertical="top"/>
    </xf>
    <xf numFmtId="49" fontId="41" fillId="0" borderId="0" xfId="0" applyNumberFormat="1" applyFont="1" applyFill="1" applyBorder="1" applyAlignment="1">
      <alignment horizontal="center" vertical="top"/>
    </xf>
    <xf numFmtId="2" fontId="41" fillId="0" borderId="0" xfId="0" applyNumberFormat="1" applyFont="1" applyFill="1" applyBorder="1" applyAlignment="1">
      <alignment horizontal="center" vertical="top"/>
    </xf>
    <xf numFmtId="49" fontId="41" fillId="58" borderId="15" xfId="0" applyNumberFormat="1" applyFont="1" applyFill="1" applyBorder="1" applyAlignment="1">
      <alignment horizontal="center" vertical="top"/>
    </xf>
    <xf numFmtId="1" fontId="2" fillId="58" borderId="16" xfId="0" applyNumberFormat="1" applyFont="1" applyFill="1" applyBorder="1" applyAlignment="1">
      <alignment horizontal="center" vertical="top"/>
    </xf>
    <xf numFmtId="1" fontId="2" fillId="58" borderId="15" xfId="0" applyNumberFormat="1" applyFont="1" applyFill="1" applyBorder="1" applyAlignment="1">
      <alignment horizontal="center" vertical="top"/>
    </xf>
    <xf numFmtId="49" fontId="41" fillId="0" borderId="25" xfId="0" applyNumberFormat="1" applyFont="1" applyFill="1" applyBorder="1" applyAlignment="1">
      <alignment vertical="top"/>
    </xf>
    <xf numFmtId="49" fontId="41" fillId="0" borderId="45" xfId="0" applyNumberFormat="1" applyFont="1" applyFill="1" applyBorder="1" applyAlignment="1">
      <alignment vertical="top"/>
    </xf>
    <xf numFmtId="49" fontId="41" fillId="0" borderId="27" xfId="0" applyNumberFormat="1" applyFont="1" applyFill="1" applyBorder="1" applyAlignment="1">
      <alignment vertical="top"/>
    </xf>
    <xf numFmtId="49" fontId="41" fillId="0" borderId="20" xfId="0" applyNumberFormat="1" applyFont="1" applyFill="1" applyBorder="1" applyAlignment="1">
      <alignment horizontal="right" vertical="top"/>
    </xf>
    <xf numFmtId="49" fontId="2" fillId="0" borderId="15" xfId="0" applyNumberFormat="1" applyFont="1" applyFill="1" applyBorder="1" applyAlignment="1">
      <alignment horizontal="center" vertical="top"/>
    </xf>
    <xf numFmtId="2" fontId="41" fillId="59" borderId="27" xfId="0" applyNumberFormat="1" applyFont="1" applyFill="1" applyBorder="1" applyAlignment="1">
      <alignment horizontal="center" vertical="top"/>
    </xf>
    <xf numFmtId="2" fontId="41" fillId="59" borderId="21" xfId="0" applyNumberFormat="1" applyFont="1" applyFill="1" applyBorder="1" applyAlignment="1">
      <alignment horizontal="center" vertical="top"/>
    </xf>
    <xf numFmtId="49" fontId="41" fillId="59" borderId="21" xfId="0" applyNumberFormat="1" applyFont="1" applyFill="1" applyBorder="1" applyAlignment="1">
      <alignment horizontal="center" vertical="top"/>
    </xf>
    <xf numFmtId="2" fontId="41" fillId="59" borderId="28" xfId="0" applyNumberFormat="1" applyFont="1" applyFill="1" applyBorder="1" applyAlignment="1">
      <alignment horizontal="center" vertical="top"/>
    </xf>
    <xf numFmtId="2" fontId="41" fillId="0" borderId="27" xfId="0" applyNumberFormat="1" applyFont="1" applyFill="1" applyBorder="1" applyAlignment="1">
      <alignment horizontal="center" vertical="top"/>
    </xf>
    <xf numFmtId="2" fontId="41" fillId="0" borderId="20" xfId="0" applyNumberFormat="1" applyFont="1" applyFill="1" applyBorder="1" applyAlignment="1">
      <alignment vertical="top"/>
    </xf>
    <xf numFmtId="49" fontId="41" fillId="58" borderId="18" xfId="0" applyNumberFormat="1" applyFont="1" applyFill="1" applyBorder="1" applyAlignment="1">
      <alignment horizontal="center" vertical="top"/>
    </xf>
    <xf numFmtId="49" fontId="41" fillId="0" borderId="1" xfId="0" applyNumberFormat="1" applyFont="1" applyFill="1" applyBorder="1" applyAlignment="1">
      <alignment vertical="top"/>
    </xf>
    <xf numFmtId="49" fontId="41" fillId="59" borderId="26" xfId="0" applyNumberFormat="1" applyFont="1" applyFill="1" applyBorder="1" applyAlignment="1">
      <alignment horizontal="center" vertical="top"/>
    </xf>
    <xf numFmtId="2" fontId="41" fillId="59" borderId="1" xfId="0" applyNumberFormat="1" applyFont="1" applyFill="1" applyBorder="1" applyAlignment="1">
      <alignment horizontal="center" vertical="top"/>
    </xf>
    <xf numFmtId="2" fontId="41" fillId="59" borderId="30" xfId="0" applyNumberFormat="1" applyFont="1" applyFill="1" applyBorder="1" applyAlignment="1">
      <alignment horizontal="center" vertical="top"/>
    </xf>
    <xf numFmtId="2" fontId="41" fillId="0" borderId="20" xfId="0" applyNumberFormat="1" applyFont="1" applyFill="1" applyBorder="1" applyAlignment="1">
      <alignment horizontal="center" vertical="top"/>
    </xf>
    <xf numFmtId="49" fontId="41" fillId="0" borderId="20" xfId="0" applyNumberFormat="1" applyFont="1" applyFill="1" applyBorder="1" applyAlignment="1">
      <alignment horizontal="center" vertical="top"/>
    </xf>
    <xf numFmtId="49" fontId="41" fillId="0" borderId="33" xfId="0" applyNumberFormat="1" applyFont="1" applyFill="1" applyBorder="1" applyAlignment="1">
      <alignment vertical="top"/>
    </xf>
    <xf numFmtId="49" fontId="41" fillId="0" borderId="38" xfId="0" applyNumberFormat="1" applyFont="1" applyFill="1" applyBorder="1" applyAlignment="1">
      <alignment vertical="top"/>
    </xf>
    <xf numFmtId="49" fontId="41" fillId="0" borderId="40" xfId="0" applyNumberFormat="1" applyFont="1" applyFill="1" applyBorder="1" applyAlignment="1">
      <alignment vertical="top"/>
    </xf>
    <xf numFmtId="49" fontId="41" fillId="0" borderId="1" xfId="0" applyNumberFormat="1" applyFont="1" applyFill="1" applyBorder="1" applyAlignment="1">
      <alignment vertical="top" wrapText="1"/>
    </xf>
    <xf numFmtId="49" fontId="6" fillId="0" borderId="1" xfId="0" applyNumberFormat="1" applyFont="1" applyFill="1" applyBorder="1" applyAlignment="1">
      <alignment vertical="top"/>
    </xf>
    <xf numFmtId="49" fontId="6" fillId="0" borderId="27" xfId="0" applyNumberFormat="1" applyFont="1" applyFill="1" applyBorder="1" applyAlignment="1">
      <alignment vertical="top"/>
    </xf>
    <xf numFmtId="2" fontId="2" fillId="0" borderId="20" xfId="0" applyNumberFormat="1" applyFont="1" applyFill="1" applyBorder="1" applyAlignment="1">
      <alignment vertical="top"/>
    </xf>
    <xf numFmtId="2" fontId="41" fillId="0" borderId="1" xfId="0" applyNumberFormat="1" applyFont="1" applyFill="1" applyBorder="1" applyAlignment="1">
      <alignment vertical="top"/>
    </xf>
    <xf numFmtId="49" fontId="41" fillId="0" borderId="17" xfId="0" applyNumberFormat="1" applyFont="1" applyFill="1" applyBorder="1" applyAlignment="1">
      <alignment vertical="top"/>
    </xf>
    <xf numFmtId="49" fontId="41" fillId="0" borderId="0" xfId="0" applyNumberFormat="1" applyFont="1" applyFill="1" applyBorder="1" applyAlignment="1">
      <alignment vertical="top"/>
    </xf>
    <xf numFmtId="49" fontId="41" fillId="0" borderId="2" xfId="0" applyNumberFormat="1" applyFont="1" applyFill="1" applyBorder="1" applyAlignment="1">
      <alignment vertical="top"/>
    </xf>
    <xf numFmtId="49" fontId="41" fillId="0" borderId="73" xfId="0" applyNumberFormat="1" applyFont="1" applyFill="1" applyBorder="1" applyAlignment="1">
      <alignment vertical="top"/>
    </xf>
    <xf numFmtId="49" fontId="41" fillId="0" borderId="29" xfId="0" applyNumberFormat="1" applyFont="1" applyFill="1" applyBorder="1" applyAlignment="1">
      <alignment vertical="top"/>
    </xf>
    <xf numFmtId="49" fontId="41" fillId="58" borderId="73" xfId="0" applyNumberFormat="1" applyFont="1" applyFill="1" applyBorder="1" applyAlignment="1">
      <alignment vertical="top"/>
    </xf>
    <xf numFmtId="49" fontId="41" fillId="0" borderId="51" xfId="0" applyNumberFormat="1" applyFont="1" applyFill="1" applyBorder="1" applyAlignment="1">
      <alignment vertical="top"/>
    </xf>
    <xf numFmtId="49" fontId="41" fillId="2" borderId="17" xfId="0" applyNumberFormat="1" applyFont="1" applyFill="1" applyBorder="1" applyAlignment="1">
      <alignment vertical="top"/>
    </xf>
    <xf numFmtId="49" fontId="41" fillId="2" borderId="0" xfId="0" applyNumberFormat="1" applyFont="1" applyFill="1" applyBorder="1" applyAlignment="1">
      <alignment vertical="top"/>
    </xf>
    <xf numFmtId="49" fontId="41" fillId="0" borderId="17" xfId="0" applyNumberFormat="1" applyFont="1" applyFill="1" applyBorder="1" applyAlignment="1">
      <alignment horizontal="center" vertical="top"/>
    </xf>
    <xf numFmtId="49" fontId="41" fillId="58" borderId="2" xfId="0" applyNumberFormat="1" applyFont="1" applyFill="1" applyBorder="1" applyAlignment="1">
      <alignment vertical="top"/>
    </xf>
    <xf numFmtId="49" fontId="41" fillId="58" borderId="17" xfId="0" applyNumberFormat="1" applyFont="1" applyFill="1" applyBorder="1" applyAlignment="1">
      <alignment horizontal="center" vertical="top"/>
    </xf>
    <xf numFmtId="49" fontId="41" fillId="2" borderId="29" xfId="0" applyNumberFormat="1" applyFont="1" applyFill="1" applyBorder="1" applyAlignment="1">
      <alignment horizontal="center" vertical="top"/>
    </xf>
    <xf numFmtId="49" fontId="41" fillId="2" borderId="17" xfId="0" applyNumberFormat="1" applyFont="1" applyFill="1" applyBorder="1" applyAlignment="1">
      <alignment horizontal="center" vertical="top"/>
    </xf>
    <xf numFmtId="49" fontId="41" fillId="2" borderId="2" xfId="0" applyNumberFormat="1" applyFont="1" applyFill="1" applyBorder="1" applyAlignment="1">
      <alignment horizontal="center" vertical="top"/>
    </xf>
    <xf numFmtId="49" fontId="41" fillId="2" borderId="2" xfId="0" applyNumberFormat="1" applyFont="1" applyFill="1" applyBorder="1" applyAlignment="1">
      <alignment vertical="top"/>
    </xf>
    <xf numFmtId="2" fontId="41" fillId="0" borderId="21" xfId="0" applyNumberFormat="1" applyFont="1" applyFill="1" applyBorder="1" applyAlignment="1">
      <alignment horizontal="center" vertical="top"/>
    </xf>
    <xf numFmtId="49" fontId="41" fillId="0" borderId="21" xfId="0" applyNumberFormat="1" applyFont="1" applyFill="1" applyBorder="1" applyAlignment="1">
      <alignment horizontal="center" vertical="top"/>
    </xf>
    <xf numFmtId="49" fontId="41" fillId="0" borderId="20" xfId="0" applyNumberFormat="1" applyFont="1" applyBorder="1" applyAlignment="1">
      <alignment horizontal="center" vertical="top"/>
    </xf>
    <xf numFmtId="49" fontId="6" fillId="0" borderId="21" xfId="0" applyNumberFormat="1" applyFont="1" applyFill="1" applyBorder="1" applyAlignment="1">
      <alignment horizontal="center" vertical="top"/>
    </xf>
    <xf numFmtId="2" fontId="6" fillId="0" borderId="28" xfId="0" applyNumberFormat="1" applyFont="1" applyFill="1" applyBorder="1" applyAlignment="1">
      <alignment horizontal="center" vertical="top"/>
    </xf>
    <xf numFmtId="2" fontId="41" fillId="0" borderId="20" xfId="0" applyNumberFormat="1" applyFont="1" applyBorder="1" applyAlignment="1">
      <alignment vertical="top"/>
    </xf>
    <xf numFmtId="49" fontId="2" fillId="0" borderId="20" xfId="0" applyNumberFormat="1" applyFont="1" applyFill="1" applyBorder="1" applyAlignment="1">
      <alignment vertical="top"/>
    </xf>
    <xf numFmtId="2" fontId="6" fillId="0" borderId="21" xfId="0" applyNumberFormat="1" applyFont="1" applyFill="1" applyBorder="1" applyAlignment="1">
      <alignment vertical="top"/>
    </xf>
    <xf numFmtId="49" fontId="6" fillId="0" borderId="16" xfId="0" applyNumberFormat="1" applyFont="1" applyFill="1" applyBorder="1" applyAlignment="1">
      <alignment horizontal="center" vertical="top"/>
    </xf>
    <xf numFmtId="49" fontId="6" fillId="0" borderId="34" xfId="0" applyNumberFormat="1" applyFont="1" applyFill="1" applyBorder="1" applyAlignment="1">
      <alignment vertical="top"/>
    </xf>
    <xf numFmtId="49" fontId="6" fillId="0" borderId="39" xfId="0" applyNumberFormat="1" applyFont="1" applyFill="1" applyBorder="1" applyAlignment="1">
      <alignment vertical="top"/>
    </xf>
    <xf numFmtId="49" fontId="6" fillId="0" borderId="41" xfId="0" applyNumberFormat="1" applyFont="1" applyFill="1" applyBorder="1" applyAlignment="1">
      <alignment vertical="top"/>
    </xf>
    <xf numFmtId="49" fontId="6" fillId="0" borderId="35" xfId="0" applyNumberFormat="1" applyFont="1" applyFill="1" applyBorder="1" applyAlignment="1">
      <alignment vertical="top"/>
    </xf>
    <xf numFmtId="49" fontId="6" fillId="0" borderId="28" xfId="0" applyNumberFormat="1" applyFont="1" applyFill="1" applyBorder="1" applyAlignment="1">
      <alignment vertical="top"/>
    </xf>
    <xf numFmtId="49" fontId="6" fillId="0" borderId="42" xfId="0" applyNumberFormat="1" applyFont="1" applyFill="1" applyBorder="1" applyAlignment="1">
      <alignment vertical="top"/>
    </xf>
    <xf numFmtId="49" fontId="6" fillId="0" borderId="35" xfId="0" applyNumberFormat="1" applyFont="1" applyFill="1" applyBorder="1" applyAlignment="1">
      <alignment vertical="top" wrapText="1"/>
    </xf>
    <xf numFmtId="2" fontId="41" fillId="58" borderId="27" xfId="0" applyNumberFormat="1" applyFont="1" applyFill="1" applyBorder="1" applyAlignment="1">
      <alignment vertical="top"/>
    </xf>
    <xf numFmtId="49" fontId="6" fillId="0" borderId="50" xfId="0" applyNumberFormat="1" applyFont="1" applyFill="1" applyBorder="1" applyAlignment="1">
      <alignment vertical="top"/>
    </xf>
    <xf numFmtId="49" fontId="6" fillId="0" borderId="16" xfId="0" applyNumberFormat="1" applyFont="1" applyFill="1" applyBorder="1" applyAlignment="1">
      <alignment vertical="top"/>
    </xf>
    <xf numFmtId="49" fontId="6" fillId="0" borderId="21" xfId="0" applyNumberFormat="1" applyFont="1" applyFill="1" applyBorder="1" applyAlignment="1">
      <alignment vertical="top"/>
    </xf>
    <xf numFmtId="2" fontId="41" fillId="58" borderId="25" xfId="0" applyNumberFormat="1" applyFont="1" applyFill="1" applyBorder="1" applyAlignment="1">
      <alignment vertical="top"/>
    </xf>
    <xf numFmtId="2" fontId="41" fillId="0" borderId="25" xfId="0" applyNumberFormat="1" applyFont="1" applyFill="1" applyBorder="1" applyAlignment="1">
      <alignment vertical="top" wrapText="1"/>
    </xf>
    <xf numFmtId="49" fontId="6" fillId="0" borderId="21" xfId="0" applyNumberFormat="1" applyFont="1" applyFill="1" applyBorder="1" applyAlignment="1">
      <alignment horizontal="right" vertical="top"/>
    </xf>
    <xf numFmtId="49" fontId="6" fillId="2" borderId="16" xfId="0" applyNumberFormat="1" applyFont="1" applyFill="1" applyBorder="1" applyAlignment="1">
      <alignment horizontal="center" vertical="top"/>
    </xf>
    <xf numFmtId="2" fontId="41" fillId="0" borderId="29" xfId="0" applyNumberFormat="1" applyFont="1" applyFill="1" applyBorder="1" applyAlignment="1">
      <alignment horizontal="center" vertical="top"/>
    </xf>
    <xf numFmtId="49" fontId="41" fillId="2" borderId="0" xfId="0" applyNumberFormat="1" applyFont="1" applyFill="1" applyBorder="1" applyAlignment="1">
      <alignment horizontal="center" vertical="top"/>
    </xf>
    <xf numFmtId="49" fontId="41" fillId="59" borderId="24" xfId="0" applyNumberFormat="1" applyFont="1" applyFill="1" applyBorder="1" applyAlignment="1">
      <alignment horizontal="center" vertical="top"/>
    </xf>
    <xf numFmtId="49" fontId="41" fillId="59" borderId="25" xfId="0" applyNumberFormat="1" applyFont="1" applyFill="1" applyBorder="1" applyAlignment="1">
      <alignment horizontal="center" vertical="top"/>
    </xf>
    <xf numFmtId="49" fontId="41" fillId="59" borderId="20" xfId="0" applyNumberFormat="1" applyFont="1" applyFill="1" applyBorder="1" applyAlignment="1">
      <alignment horizontal="center" vertical="top"/>
    </xf>
    <xf numFmtId="2" fontId="2" fillId="60" borderId="20" xfId="0" applyNumberFormat="1" applyFont="1" applyFill="1" applyBorder="1" applyAlignment="1">
      <alignment horizontal="center" vertical="top"/>
    </xf>
    <xf numFmtId="2" fontId="6" fillId="0" borderId="16" xfId="0" applyNumberFormat="1" applyFont="1" applyFill="1" applyBorder="1" applyAlignment="1">
      <alignment horizontal="center" vertical="top"/>
    </xf>
    <xf numFmtId="2" fontId="41" fillId="0" borderId="17" xfId="0" applyNumberFormat="1" applyFont="1" applyFill="1" applyBorder="1" applyAlignment="1">
      <alignment horizontal="center" vertical="top"/>
    </xf>
    <xf numFmtId="2" fontId="41" fillId="59" borderId="18" xfId="0" applyNumberFormat="1" applyFont="1" applyFill="1" applyBorder="1" applyAlignment="1">
      <alignment horizontal="center" vertical="top"/>
    </xf>
    <xf numFmtId="2" fontId="41" fillId="59" borderId="15" xfId="0" applyNumberFormat="1" applyFont="1" applyFill="1" applyBorder="1" applyAlignment="1">
      <alignment horizontal="center" vertical="top"/>
    </xf>
    <xf numFmtId="2" fontId="41" fillId="59" borderId="16" xfId="0" applyNumberFormat="1" applyFont="1" applyFill="1" applyBorder="1" applyAlignment="1">
      <alignment horizontal="center" vertical="top"/>
    </xf>
    <xf numFmtId="2" fontId="41" fillId="60" borderId="15" xfId="0" applyNumberFormat="1" applyFont="1" applyFill="1" applyBorder="1" applyAlignment="1">
      <alignment horizontal="center" vertical="top"/>
    </xf>
    <xf numFmtId="49" fontId="6" fillId="2" borderId="21" xfId="0" applyNumberFormat="1" applyFont="1" applyFill="1" applyBorder="1" applyAlignment="1">
      <alignment horizontal="center" vertical="top"/>
    </xf>
    <xf numFmtId="49" fontId="6" fillId="2" borderId="16" xfId="0" applyNumberFormat="1" applyFont="1" applyFill="1" applyBorder="1" applyAlignment="1">
      <alignment vertical="top"/>
    </xf>
    <xf numFmtId="49" fontId="6" fillId="2" borderId="21" xfId="0" applyNumberFormat="1" applyFont="1" applyFill="1" applyBorder="1" applyAlignment="1">
      <alignment vertical="top"/>
    </xf>
    <xf numFmtId="49" fontId="2" fillId="2" borderId="27" xfId="0" applyNumberFormat="1" applyFont="1" applyFill="1" applyBorder="1" applyAlignment="1">
      <alignment horizontal="center" vertical="top"/>
    </xf>
    <xf numFmtId="49" fontId="6" fillId="2" borderId="28" xfId="0" applyNumberFormat="1" applyFont="1" applyFill="1" applyBorder="1" applyAlignment="1">
      <alignment horizontal="center" vertical="top"/>
    </xf>
    <xf numFmtId="49" fontId="6" fillId="2" borderId="42" xfId="0" applyNumberFormat="1" applyFont="1" applyFill="1" applyBorder="1" applyAlignment="1">
      <alignment horizontal="center" vertical="top"/>
    </xf>
    <xf numFmtId="49" fontId="6" fillId="2" borderId="42" xfId="0" applyNumberFormat="1" applyFont="1" applyFill="1" applyBorder="1" applyAlignment="1">
      <alignment vertical="top"/>
    </xf>
    <xf numFmtId="2" fontId="41" fillId="0" borderId="47" xfId="0" applyNumberFormat="1" applyFont="1" applyFill="1" applyBorder="1" applyAlignment="1">
      <alignment vertical="top"/>
    </xf>
    <xf numFmtId="49" fontId="41" fillId="0" borderId="48" xfId="0" applyNumberFormat="1" applyFont="1" applyFill="1" applyBorder="1" applyAlignment="1">
      <alignment vertical="top"/>
    </xf>
    <xf numFmtId="49" fontId="6" fillId="0" borderId="64" xfId="0" applyNumberFormat="1" applyFont="1" applyFill="1" applyBorder="1" applyAlignment="1">
      <alignment vertical="top"/>
    </xf>
    <xf numFmtId="49" fontId="41" fillId="0" borderId="49" xfId="0" applyNumberFormat="1" applyFont="1" applyFill="1" applyBorder="1" applyAlignment="1">
      <alignment vertical="top"/>
    </xf>
    <xf numFmtId="2" fontId="41" fillId="0" borderId="27" xfId="0" applyNumberFormat="1" applyFont="1" applyBorder="1" applyAlignment="1">
      <alignment vertical="top"/>
    </xf>
    <xf numFmtId="2" fontId="41" fillId="0" borderId="27" xfId="0" applyNumberFormat="1" applyFont="1" applyFill="1" applyBorder="1" applyAlignment="1">
      <alignment vertical="top" wrapText="1"/>
    </xf>
    <xf numFmtId="49" fontId="41" fillId="58" borderId="29" xfId="0" applyNumberFormat="1" applyFont="1" applyFill="1" applyBorder="1" applyAlignment="1">
      <alignment vertical="top"/>
    </xf>
    <xf numFmtId="49" fontId="46" fillId="0" borderId="29" xfId="0" applyNumberFormat="1" applyFont="1" applyFill="1" applyBorder="1" applyAlignment="1">
      <alignment vertical="top"/>
    </xf>
    <xf numFmtId="2" fontId="43" fillId="2" borderId="27" xfId="0" applyNumberFormat="1" applyFont="1" applyFill="1" applyBorder="1" applyAlignment="1">
      <alignment horizontal="left" vertical="top"/>
    </xf>
    <xf numFmtId="2" fontId="41" fillId="2" borderId="27" xfId="0" applyNumberFormat="1" applyFont="1" applyFill="1" applyBorder="1" applyAlignment="1">
      <alignment horizontal="center" vertical="top"/>
    </xf>
    <xf numFmtId="2" fontId="43" fillId="0" borderId="25" xfId="0" applyNumberFormat="1" applyFont="1" applyFill="1" applyBorder="1" applyAlignment="1">
      <alignment vertical="top"/>
    </xf>
    <xf numFmtId="2" fontId="43" fillId="58" borderId="1" xfId="0" applyNumberFormat="1" applyFont="1" applyFill="1" applyBorder="1" applyAlignment="1">
      <alignment horizontal="left" vertical="top"/>
    </xf>
    <xf numFmtId="2" fontId="43" fillId="58" borderId="1" xfId="0" applyNumberFormat="1" applyFont="1" applyFill="1" applyBorder="1" applyAlignment="1">
      <alignment vertical="top"/>
    </xf>
    <xf numFmtId="2" fontId="43" fillId="0" borderId="1" xfId="0" applyNumberFormat="1" applyFont="1" applyBorder="1" applyAlignment="1">
      <alignment horizontal="left" vertical="top"/>
    </xf>
    <xf numFmtId="3" fontId="41" fillId="58" borderId="1" xfId="0" applyNumberFormat="1" applyFont="1" applyFill="1" applyBorder="1" applyAlignment="1">
      <alignment vertical="top"/>
    </xf>
    <xf numFmtId="3" fontId="41" fillId="58" borderId="26" xfId="0" applyNumberFormat="1" applyFont="1" applyFill="1" applyBorder="1" applyAlignment="1">
      <alignment vertical="top"/>
    </xf>
    <xf numFmtId="3" fontId="41" fillId="58" borderId="35" xfId="0" applyNumberFormat="1" applyFont="1" applyFill="1" applyBorder="1" applyAlignment="1">
      <alignment vertical="top"/>
    </xf>
    <xf numFmtId="3" fontId="41" fillId="0" borderId="26" xfId="0" applyNumberFormat="1" applyFont="1" applyFill="1" applyBorder="1" applyAlignment="1">
      <alignment vertical="top"/>
    </xf>
    <xf numFmtId="3" fontId="41" fillId="0" borderId="1" xfId="0" applyNumberFormat="1" applyFont="1" applyFill="1" applyBorder="1" applyAlignment="1">
      <alignment vertical="top"/>
    </xf>
    <xf numFmtId="3" fontId="41" fillId="0" borderId="35" xfId="0" applyNumberFormat="1" applyFont="1" applyFill="1" applyBorder="1" applyAlignment="1">
      <alignment vertical="top"/>
    </xf>
    <xf numFmtId="3" fontId="41" fillId="2" borderId="18" xfId="0" applyNumberFormat="1" applyFont="1" applyFill="1" applyBorder="1" applyAlignment="1">
      <alignment vertical="top"/>
    </xf>
    <xf numFmtId="3" fontId="41" fillId="2" borderId="15" xfId="0" applyNumberFormat="1" applyFont="1" applyFill="1" applyBorder="1" applyAlignment="1">
      <alignment vertical="top"/>
    </xf>
    <xf numFmtId="3" fontId="41" fillId="2" borderId="16" xfId="0" applyNumberFormat="1" applyFont="1" applyFill="1" applyBorder="1" applyAlignment="1">
      <alignment vertical="top"/>
    </xf>
    <xf numFmtId="3" fontId="41" fillId="2" borderId="24" xfId="0" applyNumberFormat="1" applyFont="1" applyFill="1" applyBorder="1" applyAlignment="1">
      <alignment vertical="top"/>
    </xf>
    <xf numFmtId="3" fontId="41" fillId="2" borderId="25" xfId="0" applyNumberFormat="1" applyFont="1" applyFill="1" applyBorder="1" applyAlignment="1">
      <alignment vertical="top"/>
    </xf>
    <xf numFmtId="3" fontId="41" fillId="2" borderId="42" xfId="0" applyNumberFormat="1" applyFont="1" applyFill="1" applyBorder="1" applyAlignment="1">
      <alignment vertical="top"/>
    </xf>
    <xf numFmtId="3" fontId="41" fillId="0" borderId="26" xfId="0" applyNumberFormat="1" applyFont="1" applyFill="1" applyBorder="1" applyAlignment="1">
      <alignment horizontal="center" vertical="top"/>
    </xf>
    <xf numFmtId="3" fontId="41" fillId="0" borderId="1" xfId="0" applyNumberFormat="1" applyFont="1" applyFill="1" applyBorder="1" applyAlignment="1">
      <alignment horizontal="center" vertical="top"/>
    </xf>
    <xf numFmtId="3" fontId="41" fillId="0" borderId="35" xfId="0" applyNumberFormat="1" applyFont="1" applyFill="1" applyBorder="1" applyAlignment="1">
      <alignment horizontal="center" vertical="top"/>
    </xf>
    <xf numFmtId="3" fontId="41" fillId="0" borderId="35" xfId="0" applyNumberFormat="1" applyFont="1" applyFill="1" applyBorder="1" applyAlignment="1">
      <alignment horizontal="right" vertical="top"/>
    </xf>
    <xf numFmtId="3" fontId="41" fillId="0" borderId="26" xfId="0" applyNumberFormat="1" applyFont="1" applyFill="1" applyBorder="1" applyAlignment="1">
      <alignment horizontal="right" vertical="top"/>
    </xf>
    <xf numFmtId="3" fontId="45" fillId="58" borderId="35" xfId="0" applyNumberFormat="1" applyFont="1" applyFill="1" applyBorder="1" applyAlignment="1">
      <alignment horizontal="right" vertical="top"/>
    </xf>
    <xf numFmtId="3" fontId="41" fillId="58" borderId="26" xfId="0" applyNumberFormat="1" applyFont="1" applyFill="1" applyBorder="1" applyAlignment="1">
      <alignment horizontal="center" vertical="top"/>
    </xf>
    <xf numFmtId="3" fontId="41" fillId="58" borderId="1" xfId="0" applyNumberFormat="1" applyFont="1" applyFill="1" applyBorder="1" applyAlignment="1">
      <alignment horizontal="center" vertical="top"/>
    </xf>
    <xf numFmtId="3" fontId="41" fillId="58" borderId="35" xfId="0" applyNumberFormat="1" applyFont="1" applyFill="1" applyBorder="1" applyAlignment="1">
      <alignment horizontal="center" vertical="top"/>
    </xf>
    <xf numFmtId="3" fontId="41" fillId="58" borderId="30" xfId="0" applyNumberFormat="1" applyFont="1" applyFill="1" applyBorder="1" applyAlignment="1">
      <alignment vertical="top"/>
    </xf>
    <xf numFmtId="3" fontId="41" fillId="58" borderId="27" xfId="0" applyNumberFormat="1" applyFont="1" applyFill="1" applyBorder="1" applyAlignment="1">
      <alignment vertical="top"/>
    </xf>
    <xf numFmtId="3" fontId="45" fillId="58" borderId="28" xfId="0" applyNumberFormat="1" applyFont="1" applyFill="1" applyBorder="1" applyAlignment="1">
      <alignment vertical="top"/>
    </xf>
    <xf numFmtId="3" fontId="41" fillId="0" borderId="1" xfId="0" applyNumberFormat="1" applyFont="1" applyFill="1" applyBorder="1" applyAlignment="1">
      <alignment horizontal="right" vertical="top"/>
    </xf>
    <xf numFmtId="3" fontId="45" fillId="0" borderId="35" xfId="0" applyNumberFormat="1" applyFont="1" applyFill="1" applyBorder="1" applyAlignment="1">
      <alignment vertical="top"/>
    </xf>
    <xf numFmtId="3" fontId="41" fillId="2" borderId="26" xfId="0" applyNumberFormat="1" applyFont="1" applyFill="1" applyBorder="1" applyAlignment="1">
      <alignment horizontal="center" vertical="top"/>
    </xf>
    <xf numFmtId="3" fontId="41" fillId="2" borderId="1" xfId="0" applyNumberFormat="1" applyFont="1" applyFill="1" applyBorder="1" applyAlignment="1">
      <alignment horizontal="center" vertical="top"/>
    </xf>
    <xf numFmtId="3" fontId="41" fillId="2" borderId="35" xfId="0" applyNumberFormat="1" applyFont="1" applyFill="1" applyBorder="1" applyAlignment="1">
      <alignment horizontal="center" vertical="top"/>
    </xf>
    <xf numFmtId="3" fontId="41" fillId="2" borderId="30" xfId="0" applyNumberFormat="1" applyFont="1" applyFill="1" applyBorder="1" applyAlignment="1">
      <alignment horizontal="center" vertical="top"/>
    </xf>
    <xf numFmtId="3" fontId="41" fillId="2" borderId="27" xfId="0" applyNumberFormat="1" applyFont="1" applyFill="1" applyBorder="1" applyAlignment="1">
      <alignment horizontal="center" vertical="top"/>
    </xf>
    <xf numFmtId="3" fontId="41" fillId="2" borderId="28" xfId="0" applyNumberFormat="1" applyFont="1" applyFill="1" applyBorder="1" applyAlignment="1">
      <alignment horizontal="center" vertical="top"/>
    </xf>
    <xf numFmtId="3" fontId="41" fillId="2" borderId="18" xfId="0" applyNumberFormat="1" applyFont="1" applyFill="1" applyBorder="1" applyAlignment="1">
      <alignment horizontal="center" vertical="top"/>
    </xf>
    <xf numFmtId="3" fontId="41" fillId="2" borderId="15" xfId="0" applyNumberFormat="1" applyFont="1" applyFill="1" applyBorder="1" applyAlignment="1">
      <alignment horizontal="center" vertical="top"/>
    </xf>
    <xf numFmtId="3" fontId="41" fillId="2" borderId="16" xfId="0" applyNumberFormat="1" applyFont="1" applyFill="1" applyBorder="1" applyAlignment="1">
      <alignment horizontal="center" vertical="top"/>
    </xf>
    <xf numFmtId="3" fontId="41" fillId="2" borderId="24" xfId="0" applyNumberFormat="1" applyFont="1" applyFill="1" applyBorder="1" applyAlignment="1">
      <alignment horizontal="center" vertical="top"/>
    </xf>
    <xf numFmtId="3" fontId="41" fillId="2" borderId="25" xfId="0" applyNumberFormat="1" applyFont="1" applyFill="1" applyBorder="1" applyAlignment="1">
      <alignment horizontal="center" vertical="top"/>
    </xf>
    <xf numFmtId="3" fontId="41" fillId="2" borderId="42" xfId="0" applyNumberFormat="1" applyFont="1" applyFill="1" applyBorder="1" applyAlignment="1">
      <alignment horizontal="center" vertical="top"/>
    </xf>
    <xf numFmtId="2" fontId="41" fillId="60" borderId="19" xfId="0" applyNumberFormat="1" applyFont="1" applyFill="1" applyBorder="1" applyAlignment="1">
      <alignment horizontal="center" vertical="top"/>
    </xf>
    <xf numFmtId="2" fontId="41" fillId="60" borderId="23" xfId="0" applyNumberFormat="1" applyFont="1" applyFill="1" applyBorder="1" applyAlignment="1">
      <alignment horizontal="center" vertical="top"/>
    </xf>
    <xf numFmtId="49" fontId="41" fillId="60" borderId="23" xfId="0" applyNumberFormat="1" applyFont="1" applyFill="1" applyBorder="1" applyAlignment="1">
      <alignment horizontal="center" vertical="top"/>
    </xf>
    <xf numFmtId="2" fontId="41" fillId="60" borderId="31" xfId="0" applyNumberFormat="1" applyFont="1" applyFill="1" applyBorder="1" applyAlignment="1">
      <alignment horizontal="center" vertical="top"/>
    </xf>
    <xf numFmtId="2" fontId="2" fillId="0" borderId="23" xfId="0" applyNumberFormat="1" applyFont="1" applyFill="1" applyBorder="1" applyAlignment="1">
      <alignment vertical="top"/>
    </xf>
    <xf numFmtId="49" fontId="41" fillId="2" borderId="19" xfId="0" applyNumberFormat="1" applyFont="1" applyFill="1" applyBorder="1" applyAlignment="1">
      <alignment horizontal="center" vertical="top"/>
    </xf>
    <xf numFmtId="49" fontId="41" fillId="2" borderId="23" xfId="0" applyNumberFormat="1" applyFont="1" applyFill="1" applyBorder="1" applyAlignment="1">
      <alignment horizontal="center" vertical="top"/>
    </xf>
    <xf numFmtId="1" fontId="2" fillId="58" borderId="19" xfId="0" applyNumberFormat="1" applyFont="1" applyFill="1" applyBorder="1" applyAlignment="1">
      <alignment horizontal="center" vertical="top"/>
    </xf>
    <xf numFmtId="3" fontId="41" fillId="58" borderId="36" xfId="0" applyNumberFormat="1" applyFont="1" applyFill="1" applyBorder="1" applyAlignment="1">
      <alignment vertical="top"/>
    </xf>
    <xf numFmtId="3" fontId="41" fillId="0" borderId="36" xfId="0" applyNumberFormat="1" applyFont="1" applyFill="1" applyBorder="1" applyAlignment="1">
      <alignment vertical="top"/>
    </xf>
    <xf numFmtId="3" fontId="41" fillId="2" borderId="19" xfId="0" applyNumberFormat="1" applyFont="1" applyFill="1" applyBorder="1" applyAlignment="1">
      <alignment vertical="top"/>
    </xf>
    <xf numFmtId="3" fontId="41" fillId="2" borderId="44" xfId="0" applyNumberFormat="1" applyFont="1" applyFill="1" applyBorder="1" applyAlignment="1">
      <alignment vertical="top"/>
    </xf>
    <xf numFmtId="3" fontId="41" fillId="0" borderId="36" xfId="0" applyNumberFormat="1" applyFont="1" applyFill="1" applyBorder="1" applyAlignment="1">
      <alignment horizontal="center" vertical="top"/>
    </xf>
    <xf numFmtId="3" fontId="41" fillId="0" borderId="36" xfId="0" applyNumberFormat="1" applyFont="1" applyFill="1" applyBorder="1" applyAlignment="1">
      <alignment horizontal="right" vertical="top"/>
    </xf>
    <xf numFmtId="3" fontId="45" fillId="58" borderId="36" xfId="0" applyNumberFormat="1" applyFont="1" applyFill="1" applyBorder="1" applyAlignment="1">
      <alignment horizontal="right" vertical="top"/>
    </xf>
    <xf numFmtId="3" fontId="41" fillId="58" borderId="36" xfId="0" applyNumberFormat="1" applyFont="1" applyFill="1" applyBorder="1" applyAlignment="1">
      <alignment horizontal="center" vertical="top"/>
    </xf>
    <xf numFmtId="3" fontId="45" fillId="58" borderId="31" xfId="0" applyNumberFormat="1" applyFont="1" applyFill="1" applyBorder="1" applyAlignment="1">
      <alignment vertical="top"/>
    </xf>
    <xf numFmtId="3" fontId="45" fillId="0" borderId="36" xfId="0" applyNumberFormat="1" applyFont="1" applyFill="1" applyBorder="1" applyAlignment="1">
      <alignment vertical="top"/>
    </xf>
    <xf numFmtId="3" fontId="41" fillId="2" borderId="36" xfId="0" applyNumberFormat="1" applyFont="1" applyFill="1" applyBorder="1" applyAlignment="1">
      <alignment horizontal="center" vertical="top"/>
    </xf>
    <xf numFmtId="3" fontId="41" fillId="2" borderId="31" xfId="0" applyNumberFormat="1" applyFont="1" applyFill="1" applyBorder="1" applyAlignment="1">
      <alignment horizontal="center" vertical="top"/>
    </xf>
    <xf numFmtId="3" fontId="41" fillId="2" borderId="19" xfId="0" applyNumberFormat="1" applyFont="1" applyFill="1" applyBorder="1" applyAlignment="1">
      <alignment horizontal="center" vertical="top"/>
    </xf>
    <xf numFmtId="3" fontId="41" fillId="2" borderId="44" xfId="0" applyNumberFormat="1" applyFont="1" applyFill="1" applyBorder="1" applyAlignment="1">
      <alignment horizontal="center" vertical="top"/>
    </xf>
    <xf numFmtId="166" fontId="41" fillId="58" borderId="1" xfId="0" applyNumberFormat="1" applyFont="1" applyFill="1" applyBorder="1" applyAlignment="1">
      <alignment vertical="top"/>
    </xf>
    <xf numFmtId="166" fontId="41" fillId="0" borderId="1" xfId="0" applyNumberFormat="1" applyFont="1" applyFill="1" applyBorder="1" applyAlignment="1">
      <alignment vertical="top"/>
    </xf>
    <xf numFmtId="166" fontId="41" fillId="2" borderId="15" xfId="0" applyNumberFormat="1" applyFont="1" applyFill="1" applyBorder="1" applyAlignment="1">
      <alignment vertical="top"/>
    </xf>
    <xf numFmtId="166" fontId="41" fillId="2" borderId="25" xfId="0" applyNumberFormat="1" applyFont="1" applyFill="1" applyBorder="1" applyAlignment="1">
      <alignment vertical="top"/>
    </xf>
    <xf numFmtId="166" fontId="41" fillId="0" borderId="1" xfId="0" applyNumberFormat="1" applyFont="1" applyFill="1" applyBorder="1" applyAlignment="1">
      <alignment horizontal="center" vertical="top"/>
    </xf>
    <xf numFmtId="166" fontId="41" fillId="0" borderId="1" xfId="0" applyNumberFormat="1" applyFont="1" applyFill="1" applyBorder="1" applyAlignment="1">
      <alignment horizontal="right" vertical="top"/>
    </xf>
    <xf numFmtId="166" fontId="45" fillId="58" borderId="1" xfId="0" applyNumberFormat="1" applyFont="1" applyFill="1" applyBorder="1" applyAlignment="1">
      <alignment horizontal="right" vertical="top"/>
    </xf>
    <xf numFmtId="166" fontId="41" fillId="58" borderId="1" xfId="0" applyNumberFormat="1" applyFont="1" applyFill="1" applyBorder="1" applyAlignment="1">
      <alignment horizontal="center" vertical="top"/>
    </xf>
    <xf numFmtId="166" fontId="45" fillId="58" borderId="27" xfId="0" applyNumberFormat="1" applyFont="1" applyFill="1" applyBorder="1" applyAlignment="1">
      <alignment vertical="top"/>
    </xf>
    <xf numFmtId="166" fontId="45" fillId="0" borderId="1" xfId="0" applyNumberFormat="1" applyFont="1" applyFill="1" applyBorder="1" applyAlignment="1">
      <alignment vertical="top"/>
    </xf>
    <xf numFmtId="166" fontId="41" fillId="2" borderId="1" xfId="0" applyNumberFormat="1" applyFont="1" applyFill="1" applyBorder="1" applyAlignment="1">
      <alignment horizontal="center" vertical="top"/>
    </xf>
    <xf numFmtId="166" fontId="41" fillId="2" borderId="27" xfId="0" applyNumberFormat="1" applyFont="1" applyFill="1" applyBorder="1" applyAlignment="1">
      <alignment horizontal="center" vertical="top"/>
    </xf>
    <xf numFmtId="166" fontId="41" fillId="2" borderId="15" xfId="0" applyNumberFormat="1" applyFont="1" applyFill="1" applyBorder="1" applyAlignment="1">
      <alignment horizontal="center" vertical="top"/>
    </xf>
    <xf numFmtId="166" fontId="41" fillId="2" borderId="25" xfId="0" applyNumberFormat="1" applyFont="1" applyFill="1" applyBorder="1" applyAlignment="1">
      <alignment horizontal="center" vertical="top"/>
    </xf>
    <xf numFmtId="49" fontId="41" fillId="0" borderId="20" xfId="0" applyNumberFormat="1" applyFont="1" applyFill="1" applyBorder="1" applyAlignment="1">
      <alignment vertical="top"/>
    </xf>
    <xf numFmtId="49" fontId="6" fillId="2" borderId="74" xfId="0" applyNumberFormat="1" applyFont="1" applyFill="1" applyBorder="1" applyAlignment="1">
      <alignment vertical="top"/>
    </xf>
    <xf numFmtId="49" fontId="6" fillId="2" borderId="24" xfId="0" applyNumberFormat="1" applyFont="1" applyFill="1" applyBorder="1" applyAlignment="1">
      <alignment vertical="top"/>
    </xf>
    <xf numFmtId="49" fontId="6" fillId="2" borderId="2" xfId="0" applyNumberFormat="1" applyFont="1" applyFill="1" applyBorder="1" applyAlignment="1">
      <alignment vertical="top"/>
    </xf>
    <xf numFmtId="49" fontId="6" fillId="2" borderId="46" xfId="0" applyNumberFormat="1" applyFont="1" applyFill="1" applyBorder="1" applyAlignment="1">
      <alignment vertical="top"/>
    </xf>
    <xf numFmtId="49" fontId="6" fillId="2" borderId="25" xfId="0" applyNumberFormat="1" applyFont="1" applyFill="1" applyBorder="1" applyAlignment="1">
      <alignment vertical="top"/>
    </xf>
    <xf numFmtId="49" fontId="6" fillId="2" borderId="15" xfId="0" applyNumberFormat="1" applyFont="1" applyFill="1" applyBorder="1" applyAlignment="1">
      <alignment vertical="top"/>
    </xf>
    <xf numFmtId="49" fontId="6" fillId="2" borderId="75" xfId="0" applyNumberFormat="1" applyFont="1" applyFill="1" applyBorder="1" applyAlignment="1">
      <alignment vertical="top"/>
    </xf>
    <xf numFmtId="3" fontId="41" fillId="0" borderId="42" xfId="0" applyNumberFormat="1" applyFont="1" applyFill="1" applyBorder="1" applyAlignment="1">
      <alignment vertical="top"/>
    </xf>
    <xf numFmtId="3" fontId="41" fillId="0" borderId="44" xfId="0" applyNumberFormat="1" applyFont="1" applyFill="1" applyBorder="1" applyAlignment="1">
      <alignment vertical="top"/>
    </xf>
    <xf numFmtId="166" fontId="41" fillId="0" borderId="25" xfId="0" applyNumberFormat="1" applyFont="1" applyFill="1" applyBorder="1" applyAlignment="1">
      <alignment vertical="top"/>
    </xf>
    <xf numFmtId="3" fontId="41" fillId="0" borderId="24" xfId="0" applyNumberFormat="1" applyFont="1" applyFill="1" applyBorder="1" applyAlignment="1">
      <alignment vertical="top"/>
    </xf>
    <xf numFmtId="3" fontId="41" fillId="0" borderId="25" xfId="0" applyNumberFormat="1" applyFont="1" applyFill="1" applyBorder="1" applyAlignment="1">
      <alignment vertical="top"/>
    </xf>
    <xf numFmtId="3" fontId="41" fillId="53" borderId="2" xfId="0" applyNumberFormat="1" applyFont="1" applyFill="1" applyBorder="1" applyAlignment="1">
      <alignment vertical="top"/>
    </xf>
    <xf numFmtId="3" fontId="41" fillId="53" borderId="37" xfId="0" applyNumberFormat="1" applyFont="1" applyFill="1" applyBorder="1" applyAlignment="1">
      <alignment vertical="top"/>
    </xf>
    <xf numFmtId="164" fontId="41" fillId="53" borderId="1" xfId="0" applyNumberFormat="1" applyFont="1" applyFill="1" applyBorder="1" applyAlignment="1">
      <alignment vertical="top"/>
    </xf>
    <xf numFmtId="164" fontId="41" fillId="53" borderId="24" xfId="0" applyNumberFormat="1" applyFont="1" applyFill="1" applyBorder="1" applyAlignment="1">
      <alignment vertical="top"/>
    </xf>
    <xf numFmtId="3" fontId="4" fillId="2" borderId="1" xfId="0" applyNumberFormat="1" applyFont="1" applyFill="1" applyBorder="1"/>
    <xf numFmtId="0" fontId="35" fillId="54" borderId="1" xfId="0" applyFont="1" applyFill="1" applyBorder="1"/>
    <xf numFmtId="0" fontId="34" fillId="54" borderId="1" xfId="0" applyFont="1" applyFill="1" applyBorder="1"/>
    <xf numFmtId="0" fontId="0" fillId="0" borderId="1" xfId="0" applyBorder="1" applyAlignment="1">
      <alignment horizontal="left"/>
    </xf>
    <xf numFmtId="0" fontId="0" fillId="65" borderId="37" xfId="0" applyFill="1" applyBorder="1" applyAlignment="1"/>
    <xf numFmtId="0" fontId="0" fillId="65" borderId="73" xfId="0" applyFill="1" applyBorder="1" applyAlignment="1"/>
    <xf numFmtId="0" fontId="0" fillId="65" borderId="72" xfId="0" applyFill="1" applyBorder="1" applyAlignment="1"/>
    <xf numFmtId="0" fontId="0" fillId="65" borderId="43" xfId="0" applyFill="1" applyBorder="1" applyAlignment="1"/>
    <xf numFmtId="0" fontId="0" fillId="0" borderId="0" xfId="0" applyAlignment="1">
      <alignment horizontal="left"/>
    </xf>
    <xf numFmtId="0" fontId="60" fillId="0" borderId="0" xfId="117"/>
    <xf numFmtId="0" fontId="61" fillId="0" borderId="0" xfId="0" applyFont="1"/>
    <xf numFmtId="0" fontId="62" fillId="0" borderId="0" xfId="0" applyFont="1"/>
    <xf numFmtId="0" fontId="55" fillId="55" borderId="0" xfId="1" applyFont="1" applyFill="1" applyAlignment="1">
      <alignment horizontal="left" vertical="center" wrapText="1"/>
    </xf>
    <xf numFmtId="0" fontId="48" fillId="57" borderId="0" xfId="1" applyFont="1" applyFill="1" applyAlignment="1">
      <alignment horizontal="left" vertical="center" wrapText="1"/>
    </xf>
    <xf numFmtId="0" fontId="48" fillId="61" borderId="0" xfId="1" applyFont="1" applyFill="1" applyAlignment="1">
      <alignment horizontal="left" vertical="center" wrapText="1"/>
    </xf>
    <xf numFmtId="0" fontId="53" fillId="0" borderId="0" xfId="0" applyFont="1" applyAlignment="1">
      <alignment horizontal="left" wrapText="1"/>
    </xf>
    <xf numFmtId="0" fontId="40" fillId="2" borderId="32"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40" fillId="2" borderId="45" xfId="0" applyFont="1" applyFill="1" applyBorder="1" applyAlignment="1">
      <alignment horizontal="left" vertical="center" wrapText="1"/>
    </xf>
    <xf numFmtId="0" fontId="40" fillId="2" borderId="25"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 xfId="0" applyFont="1" applyFill="1" applyBorder="1" applyAlignment="1">
      <alignment horizontal="left" vertical="center"/>
    </xf>
    <xf numFmtId="0" fontId="40" fillId="2" borderId="32" xfId="0" applyFont="1" applyFill="1" applyBorder="1" applyAlignment="1">
      <alignment horizontal="left" vertical="center"/>
    </xf>
    <xf numFmtId="0" fontId="40" fillId="2" borderId="25" xfId="0" applyFont="1" applyFill="1" applyBorder="1" applyAlignment="1">
      <alignment horizontal="left" vertical="center"/>
    </xf>
    <xf numFmtId="0" fontId="40" fillId="2" borderId="15" xfId="0" applyFont="1" applyFill="1" applyBorder="1" applyAlignment="1">
      <alignment horizontal="left" vertical="center" wrapText="1"/>
    </xf>
    <xf numFmtId="0" fontId="40" fillId="2" borderId="15" xfId="0" applyFont="1" applyFill="1" applyBorder="1" applyAlignment="1">
      <alignment horizontal="left" vertical="center"/>
    </xf>
    <xf numFmtId="0" fontId="40" fillId="64" borderId="25" xfId="0" applyFont="1" applyFill="1" applyBorder="1" applyAlignment="1">
      <alignment horizontal="center" vertical="center" wrapText="1"/>
    </xf>
    <xf numFmtId="0" fontId="40" fillId="64" borderId="1" xfId="0" applyFont="1" applyFill="1" applyBorder="1" applyAlignment="1">
      <alignment horizontal="center" vertical="center"/>
    </xf>
    <xf numFmtId="0" fontId="40" fillId="64" borderId="20" xfId="0" applyFont="1" applyFill="1" applyBorder="1" applyAlignment="1">
      <alignment horizontal="left" vertical="center" wrapText="1"/>
    </xf>
    <xf numFmtId="0" fontId="40" fillId="64" borderId="60" xfId="0" applyFont="1" applyFill="1" applyBorder="1" applyAlignment="1">
      <alignment horizontal="left" vertical="center" wrapText="1"/>
    </xf>
    <xf numFmtId="0" fontId="40" fillId="64" borderId="23" xfId="0" applyFont="1" applyFill="1" applyBorder="1" applyAlignment="1">
      <alignment horizontal="left" vertical="center" wrapText="1"/>
    </xf>
    <xf numFmtId="0" fontId="53" fillId="64" borderId="66" xfId="0" applyFont="1" applyFill="1" applyBorder="1" applyAlignment="1">
      <alignment horizontal="left" vertical="center" wrapText="1"/>
    </xf>
    <xf numFmtId="0" fontId="53" fillId="64" borderId="71" xfId="0" applyFont="1" applyFill="1" applyBorder="1" applyAlignment="1">
      <alignment horizontal="left" vertical="center" wrapText="1"/>
    </xf>
    <xf numFmtId="0" fontId="40" fillId="64" borderId="1" xfId="0" applyFont="1" applyFill="1" applyBorder="1" applyAlignment="1">
      <alignment horizontal="left" vertical="center" wrapText="1"/>
    </xf>
    <xf numFmtId="0" fontId="40" fillId="64" borderId="44" xfId="0" applyFont="1" applyFill="1" applyBorder="1" applyAlignment="1">
      <alignment horizontal="left" vertical="center" wrapText="1"/>
    </xf>
    <xf numFmtId="2" fontId="51" fillId="53" borderId="0" xfId="0" applyNumberFormat="1" applyFont="1" applyFill="1" applyAlignment="1">
      <alignment horizontal="left" vertical="top"/>
    </xf>
    <xf numFmtId="49" fontId="6" fillId="0" borderId="16" xfId="0" applyNumberFormat="1" applyFont="1" applyFill="1" applyBorder="1" applyAlignment="1">
      <alignment horizontal="left" vertical="top" wrapText="1"/>
    </xf>
    <xf numFmtId="49" fontId="6" fillId="0" borderId="21" xfId="0" applyNumberFormat="1" applyFont="1" applyFill="1" applyBorder="1" applyAlignment="1">
      <alignment horizontal="left" vertical="top"/>
    </xf>
    <xf numFmtId="49" fontId="6" fillId="0" borderId="42" xfId="0" applyNumberFormat="1" applyFont="1" applyFill="1" applyBorder="1" applyAlignment="1">
      <alignment horizontal="left" vertical="top"/>
    </xf>
    <xf numFmtId="2" fontId="41" fillId="0" borderId="1" xfId="0" applyNumberFormat="1" applyFont="1" applyFill="1" applyBorder="1" applyAlignment="1">
      <alignment horizontal="left" vertical="top" wrapText="1"/>
    </xf>
    <xf numFmtId="2" fontId="6" fillId="0" borderId="20" xfId="0" applyNumberFormat="1" applyFont="1" applyFill="1" applyBorder="1" applyAlignment="1">
      <alignment horizontal="left" vertical="top" wrapText="1"/>
    </xf>
    <xf numFmtId="2" fontId="6" fillId="0" borderId="25" xfId="0" applyNumberFormat="1" applyFont="1" applyFill="1" applyBorder="1" applyAlignment="1">
      <alignment horizontal="left" vertical="top" wrapText="1"/>
    </xf>
    <xf numFmtId="0" fontId="50" fillId="0" borderId="0" xfId="0" applyFont="1" applyAlignment="1">
      <alignment horizontal="left" wrapText="1"/>
    </xf>
    <xf numFmtId="0" fontId="35" fillId="66" borderId="0" xfId="0" applyFont="1" applyFill="1" applyAlignment="1">
      <alignment horizontal="center"/>
    </xf>
  </cellXfs>
  <cellStyles count="118">
    <cellStyle name="Accent1 - 20%" xfId="3" xr:uid="{00000000-0005-0000-0000-000000000000}"/>
    <cellStyle name="Accent1 - 40%" xfId="4" xr:uid="{00000000-0005-0000-0000-000001000000}"/>
    <cellStyle name="Accent1 - 60%" xfId="5" xr:uid="{00000000-0005-0000-0000-000002000000}"/>
    <cellStyle name="Accent2 - 20%" xfId="6" xr:uid="{00000000-0005-0000-0000-000003000000}"/>
    <cellStyle name="Accent2 - 40%" xfId="7" xr:uid="{00000000-0005-0000-0000-000004000000}"/>
    <cellStyle name="Accent2 - 60%" xfId="8" xr:uid="{00000000-0005-0000-0000-000005000000}"/>
    <cellStyle name="Accent3 - 20%" xfId="9" xr:uid="{00000000-0005-0000-0000-000006000000}"/>
    <cellStyle name="Accent3 - 40%" xfId="10" xr:uid="{00000000-0005-0000-0000-000007000000}"/>
    <cellStyle name="Accent3 - 60%" xfId="11" xr:uid="{00000000-0005-0000-0000-000008000000}"/>
    <cellStyle name="Accent4 - 20%" xfId="12" xr:uid="{00000000-0005-0000-0000-000009000000}"/>
    <cellStyle name="Accent4 - 40%" xfId="13" xr:uid="{00000000-0005-0000-0000-00000A000000}"/>
    <cellStyle name="Accent4 - 60%" xfId="14" xr:uid="{00000000-0005-0000-0000-00000B000000}"/>
    <cellStyle name="Accent5 - 20%" xfId="15" xr:uid="{00000000-0005-0000-0000-00000C000000}"/>
    <cellStyle name="Accent5 - 40%" xfId="16" xr:uid="{00000000-0005-0000-0000-00000D000000}"/>
    <cellStyle name="Accent5 - 60%" xfId="17" xr:uid="{00000000-0005-0000-0000-00000E000000}"/>
    <cellStyle name="Accent6 - 20%" xfId="18" xr:uid="{00000000-0005-0000-0000-00000F000000}"/>
    <cellStyle name="Accent6 - 40%" xfId="19" xr:uid="{00000000-0005-0000-0000-000010000000}"/>
    <cellStyle name="Accent6 - 60%" xfId="20" xr:uid="{00000000-0005-0000-0000-000011000000}"/>
    <cellStyle name="Akzent1 2" xfId="21" xr:uid="{00000000-0005-0000-0000-000012000000}"/>
    <cellStyle name="Akzent2 2" xfId="22" xr:uid="{00000000-0005-0000-0000-000013000000}"/>
    <cellStyle name="Akzent3 2" xfId="23" xr:uid="{00000000-0005-0000-0000-000014000000}"/>
    <cellStyle name="Akzent4 2" xfId="24" xr:uid="{00000000-0005-0000-0000-000015000000}"/>
    <cellStyle name="Akzent5 2" xfId="25" xr:uid="{00000000-0005-0000-0000-000016000000}"/>
    <cellStyle name="Akzent6 2" xfId="26" xr:uid="{00000000-0005-0000-0000-000017000000}"/>
    <cellStyle name="Ausgabe 2" xfId="27" xr:uid="{00000000-0005-0000-0000-000018000000}"/>
    <cellStyle name="Berechnung 2" xfId="28" xr:uid="{00000000-0005-0000-0000-000019000000}"/>
    <cellStyle name="Eingabe 2" xfId="29" xr:uid="{00000000-0005-0000-0000-00001A000000}"/>
    <cellStyle name="Emphasis 1" xfId="30" xr:uid="{00000000-0005-0000-0000-00001B000000}"/>
    <cellStyle name="Emphasis 2" xfId="31" xr:uid="{00000000-0005-0000-0000-00001C000000}"/>
    <cellStyle name="Emphasis 3" xfId="32" xr:uid="{00000000-0005-0000-0000-00001D000000}"/>
    <cellStyle name="Ergebnis 2" xfId="33" xr:uid="{00000000-0005-0000-0000-00001E000000}"/>
    <cellStyle name="Gut 2" xfId="34" xr:uid="{00000000-0005-0000-0000-00001F000000}"/>
    <cellStyle name="Komma 2" xfId="114" xr:uid="{EF53BC24-C924-4B98-AD2C-16DC4762A5DE}"/>
    <cellStyle name="Link" xfId="117" builtinId="8"/>
    <cellStyle name="Neutral 2" xfId="35" xr:uid="{00000000-0005-0000-0000-000020000000}"/>
    <cellStyle name="Notiz 2" xfId="36" xr:uid="{00000000-0005-0000-0000-000021000000}"/>
    <cellStyle name="Prozent" xfId="112" builtinId="5"/>
    <cellStyle name="Prozent 2" xfId="115" xr:uid="{038FB4B8-F387-4A30-9FA2-318E244B3D68}"/>
    <cellStyle name="SAPBEXaggData" xfId="37" xr:uid="{00000000-0005-0000-0000-000023000000}"/>
    <cellStyle name="SAPBEXaggData 2" xfId="89" xr:uid="{00000000-0005-0000-0000-000024000000}"/>
    <cellStyle name="SAPBEXaggDataEmph" xfId="38" xr:uid="{00000000-0005-0000-0000-000025000000}"/>
    <cellStyle name="SAPBEXaggItem" xfId="39" xr:uid="{00000000-0005-0000-0000-000026000000}"/>
    <cellStyle name="SAPBEXaggItem 2" xfId="90" xr:uid="{00000000-0005-0000-0000-000027000000}"/>
    <cellStyle name="SAPBEXaggItemX" xfId="40" xr:uid="{00000000-0005-0000-0000-000028000000}"/>
    <cellStyle name="SAPBEXchaText" xfId="41" xr:uid="{00000000-0005-0000-0000-000029000000}"/>
    <cellStyle name="SAPBEXchaText 2" xfId="91" xr:uid="{00000000-0005-0000-0000-00002A000000}"/>
    <cellStyle name="SAPBEXexcBad7" xfId="42" xr:uid="{00000000-0005-0000-0000-00002B000000}"/>
    <cellStyle name="SAPBEXexcBad7 2" xfId="92" xr:uid="{00000000-0005-0000-0000-00002C000000}"/>
    <cellStyle name="SAPBEXexcBad8" xfId="43" xr:uid="{00000000-0005-0000-0000-00002D000000}"/>
    <cellStyle name="SAPBEXexcBad8 2" xfId="93" xr:uid="{00000000-0005-0000-0000-00002E000000}"/>
    <cellStyle name="SAPBEXexcBad9" xfId="44" xr:uid="{00000000-0005-0000-0000-00002F000000}"/>
    <cellStyle name="SAPBEXexcBad9 2" xfId="94" xr:uid="{00000000-0005-0000-0000-000030000000}"/>
    <cellStyle name="SAPBEXexcCritical4" xfId="45" xr:uid="{00000000-0005-0000-0000-000031000000}"/>
    <cellStyle name="SAPBEXexcCritical4 2" xfId="95" xr:uid="{00000000-0005-0000-0000-000032000000}"/>
    <cellStyle name="SAPBEXexcCritical5" xfId="46" xr:uid="{00000000-0005-0000-0000-000033000000}"/>
    <cellStyle name="SAPBEXexcCritical5 2" xfId="96" xr:uid="{00000000-0005-0000-0000-000034000000}"/>
    <cellStyle name="SAPBEXexcCritical6" xfId="47" xr:uid="{00000000-0005-0000-0000-000035000000}"/>
    <cellStyle name="SAPBEXexcCritical6 2" xfId="97" xr:uid="{00000000-0005-0000-0000-000036000000}"/>
    <cellStyle name="SAPBEXexcGood1" xfId="48" xr:uid="{00000000-0005-0000-0000-000037000000}"/>
    <cellStyle name="SAPBEXexcGood1 2" xfId="98" xr:uid="{00000000-0005-0000-0000-000038000000}"/>
    <cellStyle name="SAPBEXexcGood2" xfId="49" xr:uid="{00000000-0005-0000-0000-000039000000}"/>
    <cellStyle name="SAPBEXexcGood2 2" xfId="99" xr:uid="{00000000-0005-0000-0000-00003A000000}"/>
    <cellStyle name="SAPBEXexcGood3" xfId="50" xr:uid="{00000000-0005-0000-0000-00003B000000}"/>
    <cellStyle name="SAPBEXexcGood3 2" xfId="100" xr:uid="{00000000-0005-0000-0000-00003C000000}"/>
    <cellStyle name="SAPBEXfilterDrill" xfId="51" xr:uid="{00000000-0005-0000-0000-00003D000000}"/>
    <cellStyle name="SAPBEXfilterDrill 2" xfId="101" xr:uid="{00000000-0005-0000-0000-00003E000000}"/>
    <cellStyle name="SAPBEXfilterItem" xfId="52" xr:uid="{00000000-0005-0000-0000-00003F000000}"/>
    <cellStyle name="SAPBEXfilterText" xfId="53" xr:uid="{00000000-0005-0000-0000-000040000000}"/>
    <cellStyle name="SAPBEXformats" xfId="54" xr:uid="{00000000-0005-0000-0000-000041000000}"/>
    <cellStyle name="SAPBEXformats 2" xfId="102" xr:uid="{00000000-0005-0000-0000-000042000000}"/>
    <cellStyle name="SAPBEXheaderItem" xfId="55" xr:uid="{00000000-0005-0000-0000-000043000000}"/>
    <cellStyle name="SAPBEXheaderItem 2" xfId="103" xr:uid="{00000000-0005-0000-0000-000044000000}"/>
    <cellStyle name="SAPBEXheaderText" xfId="56" xr:uid="{00000000-0005-0000-0000-000045000000}"/>
    <cellStyle name="SAPBEXheaderText 2" xfId="104" xr:uid="{00000000-0005-0000-0000-000046000000}"/>
    <cellStyle name="SAPBEXHLevel0" xfId="57" xr:uid="{00000000-0005-0000-0000-000047000000}"/>
    <cellStyle name="SAPBEXHLevel0 2" xfId="105" xr:uid="{00000000-0005-0000-0000-000048000000}"/>
    <cellStyle name="SAPBEXHLevel0X" xfId="58" xr:uid="{00000000-0005-0000-0000-000049000000}"/>
    <cellStyle name="SAPBEXHLevel1" xfId="59" xr:uid="{00000000-0005-0000-0000-00004A000000}"/>
    <cellStyle name="SAPBEXHLevel1 2" xfId="106" xr:uid="{00000000-0005-0000-0000-00004B000000}"/>
    <cellStyle name="SAPBEXHLevel1X" xfId="60" xr:uid="{00000000-0005-0000-0000-00004C000000}"/>
    <cellStyle name="SAPBEXHLevel2" xfId="61" xr:uid="{00000000-0005-0000-0000-00004D000000}"/>
    <cellStyle name="SAPBEXHLevel2 2" xfId="107" xr:uid="{00000000-0005-0000-0000-00004E000000}"/>
    <cellStyle name="SAPBEXHLevel2X" xfId="62" xr:uid="{00000000-0005-0000-0000-00004F000000}"/>
    <cellStyle name="SAPBEXHLevel3" xfId="63" xr:uid="{00000000-0005-0000-0000-000050000000}"/>
    <cellStyle name="SAPBEXHLevel3 2" xfId="108" xr:uid="{00000000-0005-0000-0000-000051000000}"/>
    <cellStyle name="SAPBEXHLevel3X" xfId="64" xr:uid="{00000000-0005-0000-0000-000052000000}"/>
    <cellStyle name="SAPBEXinputData" xfId="65" xr:uid="{00000000-0005-0000-0000-000053000000}"/>
    <cellStyle name="SAPBEXItemHeader" xfId="66" xr:uid="{00000000-0005-0000-0000-000054000000}"/>
    <cellStyle name="SAPBEXresData" xfId="67" xr:uid="{00000000-0005-0000-0000-000055000000}"/>
    <cellStyle name="SAPBEXresDataEmph" xfId="68" xr:uid="{00000000-0005-0000-0000-000056000000}"/>
    <cellStyle name="SAPBEXresItem" xfId="69" xr:uid="{00000000-0005-0000-0000-000057000000}"/>
    <cellStyle name="SAPBEXresItemX" xfId="70" xr:uid="{00000000-0005-0000-0000-000058000000}"/>
    <cellStyle name="SAPBEXstdData" xfId="71" xr:uid="{00000000-0005-0000-0000-000059000000}"/>
    <cellStyle name="SAPBEXstdData 2" xfId="109" xr:uid="{00000000-0005-0000-0000-00005A000000}"/>
    <cellStyle name="SAPBEXstdDataEmph" xfId="72" xr:uid="{00000000-0005-0000-0000-00005B000000}"/>
    <cellStyle name="SAPBEXstdItem" xfId="73" xr:uid="{00000000-0005-0000-0000-00005C000000}"/>
    <cellStyle name="SAPBEXstdItem 2" xfId="110" xr:uid="{00000000-0005-0000-0000-00005D000000}"/>
    <cellStyle name="SAPBEXstdItemX" xfId="74" xr:uid="{00000000-0005-0000-0000-00005E000000}"/>
    <cellStyle name="SAPBEXtitle" xfId="75" xr:uid="{00000000-0005-0000-0000-00005F000000}"/>
    <cellStyle name="SAPBEXunassignedItem" xfId="76" xr:uid="{00000000-0005-0000-0000-000060000000}"/>
    <cellStyle name="SAPBEXunassignedItem 2" xfId="111" xr:uid="{00000000-0005-0000-0000-000061000000}"/>
    <cellStyle name="SAPBEXundefined" xfId="77" xr:uid="{00000000-0005-0000-0000-000062000000}"/>
    <cellStyle name="Schlecht 2" xfId="78" xr:uid="{00000000-0005-0000-0000-000063000000}"/>
    <cellStyle name="Sheet Title" xfId="79" xr:uid="{00000000-0005-0000-0000-000064000000}"/>
    <cellStyle name="Standard" xfId="0" builtinId="0"/>
    <cellStyle name="Standard 2" xfId="80" xr:uid="{00000000-0005-0000-0000-000066000000}"/>
    <cellStyle name="Standard 2 2" xfId="113" xr:uid="{F4AAA041-A0A6-43A2-94A5-12A0E9B1C88F}"/>
    <cellStyle name="Standard 3" xfId="1" xr:uid="{00000000-0005-0000-0000-000067000000}"/>
    <cellStyle name="Standard 3 2" xfId="2" xr:uid="{00000000-0005-0000-0000-000068000000}"/>
    <cellStyle name="Standard 3 3" xfId="116" xr:uid="{BFB168C2-0CF4-48D5-839A-84F64A348D15}"/>
    <cellStyle name="Standard 4" xfId="88" xr:uid="{00000000-0005-0000-0000-000069000000}"/>
    <cellStyle name="Überschrift 1 2" xfId="81" xr:uid="{00000000-0005-0000-0000-00006A000000}"/>
    <cellStyle name="Überschrift 2 2" xfId="82" xr:uid="{00000000-0005-0000-0000-00006B000000}"/>
    <cellStyle name="Überschrift 3 2" xfId="83" xr:uid="{00000000-0005-0000-0000-00006C000000}"/>
    <cellStyle name="Überschrift 4 2" xfId="84" xr:uid="{00000000-0005-0000-0000-00006D000000}"/>
    <cellStyle name="Verknüpfte Zelle 2" xfId="85" xr:uid="{00000000-0005-0000-0000-00006E000000}"/>
    <cellStyle name="Warnender Text 2" xfId="86" xr:uid="{00000000-0005-0000-0000-00006F000000}"/>
    <cellStyle name="Zelle überprüfen 2" xfId="87" xr:uid="{00000000-0005-0000-0000-00007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mwi.de/Redaktion/DE/Downloads/Studien/umsetzung-verfahren-ermittlung-energieverbrauch-nicht-amtliche-statisik-langfassu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4"/>
  <sheetViews>
    <sheetView workbookViewId="0">
      <selection activeCell="B2" sqref="B2"/>
    </sheetView>
  </sheetViews>
  <sheetFormatPr baseColWidth="10" defaultRowHeight="15" x14ac:dyDescent="0.25"/>
  <sheetData>
    <row r="2" spans="2:3" ht="23.25" x14ac:dyDescent="0.35">
      <c r="B2" s="4" t="s">
        <v>325</v>
      </c>
    </row>
    <row r="5" spans="2:3" ht="18.75" x14ac:dyDescent="0.3">
      <c r="B5" s="9" t="s">
        <v>219</v>
      </c>
    </row>
    <row r="8" spans="2:3" x14ac:dyDescent="0.25">
      <c r="B8" s="49"/>
      <c r="C8" t="s">
        <v>220</v>
      </c>
    </row>
    <row r="9" spans="2:3" x14ac:dyDescent="0.25">
      <c r="B9" s="203"/>
    </row>
    <row r="12" spans="2:3" ht="18.75" x14ac:dyDescent="0.3">
      <c r="B12" s="9" t="s">
        <v>333</v>
      </c>
    </row>
    <row r="13" spans="2:3" x14ac:dyDescent="0.25">
      <c r="B13" t="s">
        <v>336</v>
      </c>
      <c r="C13" t="s">
        <v>354</v>
      </c>
    </row>
    <row r="14" spans="2:3" x14ac:dyDescent="0.25">
      <c r="B14" t="s">
        <v>378</v>
      </c>
      <c r="C14" t="s">
        <v>379</v>
      </c>
    </row>
    <row r="15" spans="2:3" x14ac:dyDescent="0.25">
      <c r="B15" t="s">
        <v>156</v>
      </c>
      <c r="C15" t="s">
        <v>355</v>
      </c>
    </row>
    <row r="16" spans="2:3" x14ac:dyDescent="0.25">
      <c r="B16" t="s">
        <v>337</v>
      </c>
      <c r="C16" t="s">
        <v>356</v>
      </c>
    </row>
    <row r="17" spans="2:3" s="7" customFormat="1" x14ac:dyDescent="0.25">
      <c r="B17" t="s">
        <v>178</v>
      </c>
      <c r="C17" t="s">
        <v>177</v>
      </c>
    </row>
    <row r="18" spans="2:3" x14ac:dyDescent="0.25">
      <c r="B18" s="7" t="s">
        <v>377</v>
      </c>
      <c r="C18" s="7" t="s">
        <v>376</v>
      </c>
    </row>
    <row r="19" spans="2:3" x14ac:dyDescent="0.25">
      <c r="B19" t="s">
        <v>52</v>
      </c>
      <c r="C19" t="s">
        <v>357</v>
      </c>
    </row>
    <row r="20" spans="2:3" x14ac:dyDescent="0.25">
      <c r="B20" t="s">
        <v>108</v>
      </c>
      <c r="C20" t="s">
        <v>358</v>
      </c>
    </row>
    <row r="21" spans="2:3" s="7" customFormat="1" x14ac:dyDescent="0.25">
      <c r="B21" t="s">
        <v>108</v>
      </c>
      <c r="C21" t="s">
        <v>359</v>
      </c>
    </row>
    <row r="22" spans="2:3" s="7" customFormat="1" x14ac:dyDescent="0.25">
      <c r="B22" s="7" t="s">
        <v>338</v>
      </c>
      <c r="C22" s="7" t="s">
        <v>360</v>
      </c>
    </row>
    <row r="23" spans="2:3" x14ac:dyDescent="0.25">
      <c r="B23" t="s">
        <v>1</v>
      </c>
      <c r="C23" t="s">
        <v>350</v>
      </c>
    </row>
    <row r="24" spans="2:3" s="7" customFormat="1" x14ac:dyDescent="0.25">
      <c r="B24" t="s">
        <v>339</v>
      </c>
      <c r="C24" t="s">
        <v>361</v>
      </c>
    </row>
    <row r="25" spans="2:3" x14ac:dyDescent="0.25">
      <c r="B25" t="s">
        <v>334</v>
      </c>
      <c r="C25" t="s">
        <v>0</v>
      </c>
    </row>
    <row r="26" spans="2:3" x14ac:dyDescent="0.25">
      <c r="B26" t="s">
        <v>83</v>
      </c>
      <c r="C26" t="s">
        <v>362</v>
      </c>
    </row>
    <row r="27" spans="2:3" x14ac:dyDescent="0.25">
      <c r="B27" t="s">
        <v>340</v>
      </c>
      <c r="C27" t="s">
        <v>363</v>
      </c>
    </row>
    <row r="28" spans="2:3" x14ac:dyDescent="0.25">
      <c r="B28" t="s">
        <v>341</v>
      </c>
      <c r="C28" t="s">
        <v>364</v>
      </c>
    </row>
    <row r="29" spans="2:3" x14ac:dyDescent="0.25">
      <c r="B29" t="s">
        <v>342</v>
      </c>
      <c r="C29" t="s">
        <v>365</v>
      </c>
    </row>
    <row r="30" spans="2:3" x14ac:dyDescent="0.25">
      <c r="B30" t="s">
        <v>115</v>
      </c>
      <c r="C30" t="s">
        <v>366</v>
      </c>
    </row>
    <row r="31" spans="2:3" x14ac:dyDescent="0.25">
      <c r="B31" t="s">
        <v>343</v>
      </c>
      <c r="C31" t="s">
        <v>367</v>
      </c>
    </row>
    <row r="32" spans="2:3" x14ac:dyDescent="0.25">
      <c r="B32" t="s">
        <v>344</v>
      </c>
      <c r="C32" t="s">
        <v>368</v>
      </c>
    </row>
    <row r="33" spans="2:3" s="7" customFormat="1" x14ac:dyDescent="0.25">
      <c r="B33" t="s">
        <v>345</v>
      </c>
      <c r="C33" t="s">
        <v>369</v>
      </c>
    </row>
    <row r="34" spans="2:3" x14ac:dyDescent="0.25">
      <c r="B34" t="s">
        <v>335</v>
      </c>
      <c r="C34" t="s">
        <v>351</v>
      </c>
    </row>
    <row r="35" spans="2:3" x14ac:dyDescent="0.25">
      <c r="B35" t="s">
        <v>346</v>
      </c>
      <c r="C35" t="s">
        <v>370</v>
      </c>
    </row>
    <row r="36" spans="2:3" s="7" customFormat="1" x14ac:dyDescent="0.25">
      <c r="B36" t="s">
        <v>110</v>
      </c>
      <c r="C36" t="s">
        <v>181</v>
      </c>
    </row>
    <row r="37" spans="2:3" s="7" customFormat="1" x14ac:dyDescent="0.25">
      <c r="B37" t="s">
        <v>28</v>
      </c>
      <c r="C37" t="s">
        <v>353</v>
      </c>
    </row>
    <row r="38" spans="2:3" x14ac:dyDescent="0.25">
      <c r="B38" t="s">
        <v>30</v>
      </c>
      <c r="C38" t="s">
        <v>352</v>
      </c>
    </row>
    <row r="39" spans="2:3" x14ac:dyDescent="0.25">
      <c r="B39" t="s">
        <v>347</v>
      </c>
      <c r="C39" t="s">
        <v>371</v>
      </c>
    </row>
    <row r="40" spans="2:3" x14ac:dyDescent="0.25">
      <c r="B40" t="s">
        <v>159</v>
      </c>
      <c r="C40" t="s">
        <v>372</v>
      </c>
    </row>
    <row r="41" spans="2:3" x14ac:dyDescent="0.25">
      <c r="B41" t="s">
        <v>123</v>
      </c>
      <c r="C41" t="s">
        <v>180</v>
      </c>
    </row>
    <row r="42" spans="2:3" x14ac:dyDescent="0.25">
      <c r="B42" t="s">
        <v>348</v>
      </c>
      <c r="C42" t="s">
        <v>373</v>
      </c>
    </row>
    <row r="43" spans="2:3" x14ac:dyDescent="0.25">
      <c r="B43" t="s">
        <v>81</v>
      </c>
      <c r="C43" t="s">
        <v>374</v>
      </c>
    </row>
    <row r="44" spans="2:3" x14ac:dyDescent="0.25">
      <c r="B44" t="s">
        <v>349</v>
      </c>
      <c r="C44" t="s">
        <v>375</v>
      </c>
    </row>
  </sheetData>
  <pageMargins left="0.7" right="0.7" top="0.78740157499999996" bottom="0.78740157499999996" header="0.3" footer="0.3"/>
  <pageSetup paperSize="9" orientation="portrait" horizontalDpi="100" verticalDpi="1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J16"/>
  <sheetViews>
    <sheetView workbookViewId="0">
      <selection activeCell="H12" sqref="H12"/>
    </sheetView>
  </sheetViews>
  <sheetFormatPr baseColWidth="10" defaultColWidth="11.42578125" defaultRowHeight="15" x14ac:dyDescent="0.25"/>
  <cols>
    <col min="1" max="2" width="11.42578125" style="7"/>
    <col min="3" max="3" width="18.85546875" style="7" customWidth="1"/>
    <col min="4" max="16384" width="11.42578125" style="7"/>
  </cols>
  <sheetData>
    <row r="2" spans="1:10" ht="26.25" x14ac:dyDescent="0.4">
      <c r="A2" s="17" t="s">
        <v>321</v>
      </c>
      <c r="B2" s="16"/>
      <c r="C2" s="16"/>
      <c r="D2" s="16"/>
      <c r="E2" s="16"/>
      <c r="F2" s="16"/>
      <c r="G2" s="16"/>
      <c r="H2" s="16"/>
    </row>
    <row r="3" spans="1:10" ht="18.75" x14ac:dyDescent="0.3">
      <c r="A3" s="9" t="s">
        <v>327</v>
      </c>
      <c r="B3" s="1"/>
    </row>
    <row r="5" spans="1:10" x14ac:dyDescent="0.25">
      <c r="A5" s="201" t="s">
        <v>326</v>
      </c>
      <c r="B5" s="201" t="s">
        <v>20</v>
      </c>
      <c r="C5" s="201" t="s">
        <v>41</v>
      </c>
      <c r="D5" s="19">
        <v>2018</v>
      </c>
      <c r="E5" s="19">
        <v>2019</v>
      </c>
      <c r="F5" s="19">
        <v>2020</v>
      </c>
      <c r="G5" s="19">
        <v>2021</v>
      </c>
      <c r="H5" s="19">
        <v>2022</v>
      </c>
    </row>
    <row r="6" spans="1:10" x14ac:dyDescent="0.25">
      <c r="A6" s="14" t="s">
        <v>322</v>
      </c>
      <c r="C6" s="164" t="s">
        <v>0</v>
      </c>
      <c r="D6" s="162">
        <v>786666.66666666663</v>
      </c>
      <c r="E6" s="162">
        <v>687222.22222222213</v>
      </c>
      <c r="F6" s="162">
        <v>837222.22222222225</v>
      </c>
      <c r="G6" s="162">
        <v>881944.44444444438</v>
      </c>
      <c r="H6" s="162">
        <v>753888.88888888888</v>
      </c>
      <c r="J6" s="7" t="s">
        <v>416</v>
      </c>
    </row>
    <row r="7" spans="1:10" x14ac:dyDescent="0.25">
      <c r="C7" s="165" t="s">
        <v>21</v>
      </c>
      <c r="D7" s="160">
        <v>185277.77777777778</v>
      </c>
      <c r="E7" s="160">
        <v>189166.66666666666</v>
      </c>
      <c r="F7" s="160">
        <v>149166.66666666666</v>
      </c>
      <c r="G7" s="160">
        <v>144166.66666666666</v>
      </c>
      <c r="H7" s="160">
        <v>131666.66666666666</v>
      </c>
      <c r="J7" s="7" t="s">
        <v>416</v>
      </c>
    </row>
    <row r="8" spans="1:10" x14ac:dyDescent="0.25">
      <c r="C8" s="164" t="s">
        <v>2</v>
      </c>
      <c r="D8" s="162">
        <v>43055.555555555555</v>
      </c>
      <c r="E8" s="162">
        <v>43333.333333333336</v>
      </c>
      <c r="F8" s="162">
        <v>42777.777777777774</v>
      </c>
      <c r="G8" s="162">
        <v>44444.444444444445</v>
      </c>
      <c r="H8" s="162">
        <v>45000</v>
      </c>
      <c r="J8" s="7" t="s">
        <v>416</v>
      </c>
    </row>
    <row r="9" spans="1:10" x14ac:dyDescent="0.25">
      <c r="C9" s="165" t="s">
        <v>323</v>
      </c>
      <c r="D9" s="160">
        <v>4079623</v>
      </c>
      <c r="E9" s="160">
        <v>4074954</v>
      </c>
      <c r="F9" s="160">
        <v>4064456</v>
      </c>
      <c r="G9" s="160">
        <v>4049972</v>
      </c>
      <c r="H9" s="160">
        <v>4080036</v>
      </c>
    </row>
    <row r="10" spans="1:10" x14ac:dyDescent="0.25">
      <c r="D10" s="5"/>
      <c r="E10" s="5"/>
      <c r="F10" s="5"/>
      <c r="G10" s="5"/>
      <c r="H10" s="5"/>
    </row>
    <row r="11" spans="1:10" x14ac:dyDescent="0.25">
      <c r="A11" s="201" t="s">
        <v>326</v>
      </c>
      <c r="B11" s="201" t="s">
        <v>20</v>
      </c>
      <c r="C11" s="201" t="s">
        <v>41</v>
      </c>
      <c r="D11" s="201">
        <v>2018</v>
      </c>
      <c r="E11" s="201">
        <v>2019</v>
      </c>
      <c r="F11" s="201">
        <v>2020</v>
      </c>
      <c r="G11" s="201">
        <v>2021</v>
      </c>
      <c r="H11" s="201">
        <v>2022</v>
      </c>
    </row>
    <row r="12" spans="1:10" x14ac:dyDescent="0.25">
      <c r="A12" s="14" t="s">
        <v>13</v>
      </c>
      <c r="C12" s="164" t="s">
        <v>0</v>
      </c>
      <c r="D12" s="162">
        <f t="shared" ref="D12:H12" si="0">+D16/D9*D6</f>
        <v>964.1413761353275</v>
      </c>
      <c r="E12" s="162">
        <f t="shared" si="0"/>
        <v>843.22696921513977</v>
      </c>
      <c r="F12" s="162">
        <f t="shared" si="0"/>
        <v>1029.9314621959522</v>
      </c>
      <c r="G12" s="162">
        <f t="shared" si="0"/>
        <v>1088.827829481839</v>
      </c>
      <c r="H12" s="162">
        <f t="shared" si="0"/>
        <v>923.87529042499739</v>
      </c>
    </row>
    <row r="13" spans="1:10" x14ac:dyDescent="0.25">
      <c r="C13" s="165" t="s">
        <v>21</v>
      </c>
      <c r="D13" s="160">
        <f t="shared" ref="D13:H13" si="1">+D16/D9*D7-D15</f>
        <v>227.07708258554501</v>
      </c>
      <c r="E13" s="160">
        <f t="shared" si="1"/>
        <v>232.1089595939815</v>
      </c>
      <c r="F13" s="160">
        <f t="shared" si="1"/>
        <v>183.50139190418921</v>
      </c>
      <c r="G13" s="160">
        <f t="shared" si="1"/>
        <v>177.9847696066376</v>
      </c>
      <c r="H13" s="160">
        <f t="shared" si="1"/>
        <v>161.3547854316318</v>
      </c>
    </row>
    <row r="14" spans="1:10" x14ac:dyDescent="0.25">
      <c r="C14" s="164" t="s">
        <v>2</v>
      </c>
      <c r="D14" s="162">
        <f t="shared" ref="D14:H14" si="2">+D16/D9*D8</f>
        <v>52.76903718254794</v>
      </c>
      <c r="E14" s="162">
        <f t="shared" si="2"/>
        <v>53.170334356330571</v>
      </c>
      <c r="F14" s="162">
        <f t="shared" si="2"/>
        <v>52.624235294683679</v>
      </c>
      <c r="G14" s="162">
        <f t="shared" si="2"/>
        <v>54.870063847903694</v>
      </c>
      <c r="H14" s="162">
        <f t="shared" si="2"/>
        <v>55.146572236127334</v>
      </c>
    </row>
    <row r="15" spans="1:10" x14ac:dyDescent="0.25">
      <c r="C15" s="165" t="s">
        <v>16</v>
      </c>
      <c r="D15" s="175"/>
      <c r="E15" s="175"/>
      <c r="F15" s="175"/>
      <c r="G15" s="175"/>
      <c r="H15" s="175"/>
      <c r="J15" s="7" t="s">
        <v>415</v>
      </c>
    </row>
    <row r="16" spans="1:10" x14ac:dyDescent="0.25">
      <c r="C16" s="164" t="s">
        <v>323</v>
      </c>
      <c r="D16" s="175">
        <v>5000</v>
      </c>
      <c r="E16" s="175">
        <v>5000</v>
      </c>
      <c r="F16" s="175">
        <v>5000</v>
      </c>
      <c r="G16" s="175">
        <v>5000</v>
      </c>
      <c r="H16" s="175">
        <v>5000</v>
      </c>
      <c r="J16" s="7" t="s">
        <v>324</v>
      </c>
    </row>
  </sheetData>
  <phoneticPr fontId="58"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L65"/>
  <sheetViews>
    <sheetView workbookViewId="0">
      <selection activeCell="E3" sqref="E3"/>
    </sheetView>
  </sheetViews>
  <sheetFormatPr baseColWidth="10" defaultRowHeight="12.75" x14ac:dyDescent="0.2"/>
  <cols>
    <col min="1" max="1" width="46.42578125" style="57" customWidth="1"/>
    <col min="2" max="2" width="22.140625" style="57" bestFit="1" customWidth="1"/>
    <col min="3" max="3" width="11.7109375" style="57" customWidth="1"/>
    <col min="4" max="7" width="10.140625" style="57" customWidth="1"/>
    <col min="8" max="8" width="9.140625" style="57" customWidth="1"/>
    <col min="9" max="9" width="34.28515625" style="57" customWidth="1"/>
    <col min="10" max="231" width="9.140625" style="57" customWidth="1"/>
    <col min="232" max="232" width="39.42578125" style="57" bestFit="1" customWidth="1"/>
    <col min="233" max="233" width="23.7109375" style="57" bestFit="1" customWidth="1"/>
    <col min="234" max="487" width="9.140625" style="57" customWidth="1"/>
    <col min="488" max="488" width="39.42578125" style="57" bestFit="1" customWidth="1"/>
    <col min="489" max="489" width="23.7109375" style="57" bestFit="1" customWidth="1"/>
    <col min="490" max="743" width="9.140625" style="57" customWidth="1"/>
    <col min="744" max="744" width="39.42578125" style="57" bestFit="1" customWidth="1"/>
    <col min="745" max="745" width="23.7109375" style="57" bestFit="1" customWidth="1"/>
    <col min="746" max="999" width="9.140625" style="57" customWidth="1"/>
    <col min="1000" max="1000" width="39.42578125" style="57" bestFit="1" customWidth="1"/>
    <col min="1001" max="1001" width="23.7109375" style="57" bestFit="1" customWidth="1"/>
    <col min="1002" max="1255" width="9.140625" style="57" customWidth="1"/>
    <col min="1256" max="1256" width="39.42578125" style="57" bestFit="1" customWidth="1"/>
    <col min="1257" max="1257" width="23.7109375" style="57" bestFit="1" customWidth="1"/>
    <col min="1258" max="1511" width="9.140625" style="57" customWidth="1"/>
    <col min="1512" max="1512" width="39.42578125" style="57" bestFit="1" customWidth="1"/>
    <col min="1513" max="1513" width="23.7109375" style="57" bestFit="1" customWidth="1"/>
    <col min="1514" max="1767" width="9.140625" style="57" customWidth="1"/>
    <col min="1768" max="1768" width="39.42578125" style="57" bestFit="1" customWidth="1"/>
    <col min="1769" max="1769" width="23.7109375" style="57" bestFit="1" customWidth="1"/>
    <col min="1770" max="2023" width="9.140625" style="57" customWidth="1"/>
    <col min="2024" max="2024" width="39.42578125" style="57" bestFit="1" customWidth="1"/>
    <col min="2025" max="2025" width="23.7109375" style="57" bestFit="1" customWidth="1"/>
    <col min="2026" max="2279" width="9.140625" style="57" customWidth="1"/>
    <col min="2280" max="2280" width="39.42578125" style="57" bestFit="1" customWidth="1"/>
    <col min="2281" max="2281" width="23.7109375" style="57" bestFit="1" customWidth="1"/>
    <col min="2282" max="2535" width="9.140625" style="57" customWidth="1"/>
    <col min="2536" max="2536" width="39.42578125" style="57" bestFit="1" customWidth="1"/>
    <col min="2537" max="2537" width="23.7109375" style="57" bestFit="1" customWidth="1"/>
    <col min="2538" max="2791" width="9.140625" style="57" customWidth="1"/>
    <col min="2792" max="2792" width="39.42578125" style="57" bestFit="1" customWidth="1"/>
    <col min="2793" max="2793" width="23.7109375" style="57" bestFit="1" customWidth="1"/>
    <col min="2794" max="3047" width="9.140625" style="57" customWidth="1"/>
    <col min="3048" max="3048" width="39.42578125" style="57" bestFit="1" customWidth="1"/>
    <col min="3049" max="3049" width="23.7109375" style="57" bestFit="1" customWidth="1"/>
    <col min="3050" max="3303" width="9.140625" style="57" customWidth="1"/>
    <col min="3304" max="3304" width="39.42578125" style="57" bestFit="1" customWidth="1"/>
    <col min="3305" max="3305" width="23.7109375" style="57" bestFit="1" customWidth="1"/>
    <col min="3306" max="3559" width="9.140625" style="57" customWidth="1"/>
    <col min="3560" max="3560" width="39.42578125" style="57" bestFit="1" customWidth="1"/>
    <col min="3561" max="3561" width="23.7109375" style="57" bestFit="1" customWidth="1"/>
    <col min="3562" max="3815" width="9.140625" style="57" customWidth="1"/>
    <col min="3816" max="3816" width="39.42578125" style="57" bestFit="1" customWidth="1"/>
    <col min="3817" max="3817" width="23.7109375" style="57" bestFit="1" customWidth="1"/>
    <col min="3818" max="4071" width="9.140625" style="57" customWidth="1"/>
    <col min="4072" max="4072" width="39.42578125" style="57" bestFit="1" customWidth="1"/>
    <col min="4073" max="4073" width="23.7109375" style="57" bestFit="1" customWidth="1"/>
    <col min="4074" max="4327" width="9.140625" style="57" customWidth="1"/>
    <col min="4328" max="4328" width="39.42578125" style="57" bestFit="1" customWidth="1"/>
    <col min="4329" max="4329" width="23.7109375" style="57" bestFit="1" customWidth="1"/>
    <col min="4330" max="4583" width="9.140625" style="57" customWidth="1"/>
    <col min="4584" max="4584" width="39.42578125" style="57" bestFit="1" customWidth="1"/>
    <col min="4585" max="4585" width="23.7109375" style="57" bestFit="1" customWidth="1"/>
    <col min="4586" max="4839" width="9.140625" style="57" customWidth="1"/>
    <col min="4840" max="4840" width="39.42578125" style="57" bestFit="1" customWidth="1"/>
    <col min="4841" max="4841" width="23.7109375" style="57" bestFit="1" customWidth="1"/>
    <col min="4842" max="5095" width="9.140625" style="57" customWidth="1"/>
    <col min="5096" max="5096" width="39.42578125" style="57" bestFit="1" customWidth="1"/>
    <col min="5097" max="5097" width="23.7109375" style="57" bestFit="1" customWidth="1"/>
    <col min="5098" max="5351" width="9.140625" style="57" customWidth="1"/>
    <col min="5352" max="5352" width="39.42578125" style="57" bestFit="1" customWidth="1"/>
    <col min="5353" max="5353" width="23.7109375" style="57" bestFit="1" customWidth="1"/>
    <col min="5354" max="5607" width="9.140625" style="57" customWidth="1"/>
    <col min="5608" max="5608" width="39.42578125" style="57" bestFit="1" customWidth="1"/>
    <col min="5609" max="5609" width="23.7109375" style="57" bestFit="1" customWidth="1"/>
    <col min="5610" max="5863" width="9.140625" style="57" customWidth="1"/>
    <col min="5864" max="5864" width="39.42578125" style="57" bestFit="1" customWidth="1"/>
    <col min="5865" max="5865" width="23.7109375" style="57" bestFit="1" customWidth="1"/>
    <col min="5866" max="6119" width="9.140625" style="57" customWidth="1"/>
    <col min="6120" max="6120" width="39.42578125" style="57" bestFit="1" customWidth="1"/>
    <col min="6121" max="6121" width="23.7109375" style="57" bestFit="1" customWidth="1"/>
    <col min="6122" max="6375" width="9.140625" style="57" customWidth="1"/>
    <col min="6376" max="6376" width="39.42578125" style="57" bestFit="1" customWidth="1"/>
    <col min="6377" max="6377" width="23.7109375" style="57" bestFit="1" customWidth="1"/>
    <col min="6378" max="6631" width="9.140625" style="57" customWidth="1"/>
    <col min="6632" max="6632" width="39.42578125" style="57" bestFit="1" customWidth="1"/>
    <col min="6633" max="6633" width="23.7109375" style="57" bestFit="1" customWidth="1"/>
    <col min="6634" max="6887" width="9.140625" style="57" customWidth="1"/>
    <col min="6888" max="6888" width="39.42578125" style="57" bestFit="1" customWidth="1"/>
    <col min="6889" max="6889" width="23.7109375" style="57" bestFit="1" customWidth="1"/>
    <col min="6890" max="7143" width="9.140625" style="57" customWidth="1"/>
    <col min="7144" max="7144" width="39.42578125" style="57" bestFit="1" customWidth="1"/>
    <col min="7145" max="7145" width="23.7109375" style="57" bestFit="1" customWidth="1"/>
    <col min="7146" max="7399" width="9.140625" style="57" customWidth="1"/>
    <col min="7400" max="7400" width="39.42578125" style="57" bestFit="1" customWidth="1"/>
    <col min="7401" max="7401" width="23.7109375" style="57" bestFit="1" customWidth="1"/>
    <col min="7402" max="7655" width="9.140625" style="57" customWidth="1"/>
    <col min="7656" max="7656" width="39.42578125" style="57" bestFit="1" customWidth="1"/>
    <col min="7657" max="7657" width="23.7109375" style="57" bestFit="1" customWidth="1"/>
    <col min="7658" max="7911" width="9.140625" style="57" customWidth="1"/>
    <col min="7912" max="7912" width="39.42578125" style="57" bestFit="1" customWidth="1"/>
    <col min="7913" max="7913" width="23.7109375" style="57" bestFit="1" customWidth="1"/>
    <col min="7914" max="8167" width="9.140625" style="57" customWidth="1"/>
    <col min="8168" max="8168" width="39.42578125" style="57" bestFit="1" customWidth="1"/>
    <col min="8169" max="8169" width="23.7109375" style="57" bestFit="1" customWidth="1"/>
    <col min="8170" max="8423" width="9.140625" style="57" customWidth="1"/>
    <col min="8424" max="8424" width="39.42578125" style="57" bestFit="1" customWidth="1"/>
    <col min="8425" max="8425" width="23.7109375" style="57" bestFit="1" customWidth="1"/>
    <col min="8426" max="8679" width="9.140625" style="57" customWidth="1"/>
    <col min="8680" max="8680" width="39.42578125" style="57" bestFit="1" customWidth="1"/>
    <col min="8681" max="8681" width="23.7109375" style="57" bestFit="1" customWidth="1"/>
    <col min="8682" max="8935" width="9.140625" style="57" customWidth="1"/>
    <col min="8936" max="8936" width="39.42578125" style="57" bestFit="1" customWidth="1"/>
    <col min="8937" max="8937" width="23.7109375" style="57" bestFit="1" customWidth="1"/>
    <col min="8938" max="9191" width="9.140625" style="57" customWidth="1"/>
    <col min="9192" max="9192" width="39.42578125" style="57" bestFit="1" customWidth="1"/>
    <col min="9193" max="9193" width="23.7109375" style="57" bestFit="1" customWidth="1"/>
    <col min="9194" max="9447" width="9.140625" style="57" customWidth="1"/>
    <col min="9448" max="9448" width="39.42578125" style="57" bestFit="1" customWidth="1"/>
    <col min="9449" max="9449" width="23.7109375" style="57" bestFit="1" customWidth="1"/>
    <col min="9450" max="9703" width="9.140625" style="57" customWidth="1"/>
    <col min="9704" max="9704" width="39.42578125" style="57" bestFit="1" customWidth="1"/>
    <col min="9705" max="9705" width="23.7109375" style="57" bestFit="1" customWidth="1"/>
    <col min="9706" max="9959" width="9.140625" style="57" customWidth="1"/>
    <col min="9960" max="9960" width="39.42578125" style="57" bestFit="1" customWidth="1"/>
    <col min="9961" max="9961" width="23.7109375" style="57" bestFit="1" customWidth="1"/>
    <col min="9962" max="10215" width="9.140625" style="57" customWidth="1"/>
    <col min="10216" max="10216" width="39.42578125" style="57" bestFit="1" customWidth="1"/>
    <col min="10217" max="10217" width="23.7109375" style="57" bestFit="1" customWidth="1"/>
    <col min="10218" max="10471" width="9.140625" style="57" customWidth="1"/>
    <col min="10472" max="10472" width="39.42578125" style="57" bestFit="1" customWidth="1"/>
    <col min="10473" max="10473" width="23.7109375" style="57" bestFit="1" customWidth="1"/>
    <col min="10474" max="10727" width="9.140625" style="57" customWidth="1"/>
    <col min="10728" max="10728" width="39.42578125" style="57" bestFit="1" customWidth="1"/>
    <col min="10729" max="10729" width="23.7109375" style="57" bestFit="1" customWidth="1"/>
    <col min="10730" max="10983" width="9.140625" style="57" customWidth="1"/>
    <col min="10984" max="10984" width="39.42578125" style="57" bestFit="1" customWidth="1"/>
    <col min="10985" max="10985" width="23.7109375" style="57" bestFit="1" customWidth="1"/>
    <col min="10986" max="11239" width="9.140625" style="57" customWidth="1"/>
    <col min="11240" max="11240" width="39.42578125" style="57" bestFit="1" customWidth="1"/>
    <col min="11241" max="11241" width="23.7109375" style="57" bestFit="1" customWidth="1"/>
    <col min="11242" max="11495" width="9.140625" style="57" customWidth="1"/>
    <col min="11496" max="11496" width="39.42578125" style="57" bestFit="1" customWidth="1"/>
    <col min="11497" max="11497" width="23.7109375" style="57" bestFit="1" customWidth="1"/>
    <col min="11498" max="11751" width="9.140625" style="57" customWidth="1"/>
    <col min="11752" max="11752" width="39.42578125" style="57" bestFit="1" customWidth="1"/>
    <col min="11753" max="11753" width="23.7109375" style="57" bestFit="1" customWidth="1"/>
    <col min="11754" max="12007" width="9.140625" style="57" customWidth="1"/>
    <col min="12008" max="12008" width="39.42578125" style="57" bestFit="1" customWidth="1"/>
    <col min="12009" max="12009" width="23.7109375" style="57" bestFit="1" customWidth="1"/>
    <col min="12010" max="12263" width="9.140625" style="57" customWidth="1"/>
    <col min="12264" max="12264" width="39.42578125" style="57" bestFit="1" customWidth="1"/>
    <col min="12265" max="12265" width="23.7109375" style="57" bestFit="1" customWidth="1"/>
    <col min="12266" max="12519" width="9.140625" style="57" customWidth="1"/>
    <col min="12520" max="12520" width="39.42578125" style="57" bestFit="1" customWidth="1"/>
    <col min="12521" max="12521" width="23.7109375" style="57" bestFit="1" customWidth="1"/>
    <col min="12522" max="12775" width="9.140625" style="57" customWidth="1"/>
    <col min="12776" max="12776" width="39.42578125" style="57" bestFit="1" customWidth="1"/>
    <col min="12777" max="12777" width="23.7109375" style="57" bestFit="1" customWidth="1"/>
    <col min="12778" max="13031" width="9.140625" style="57" customWidth="1"/>
    <col min="13032" max="13032" width="39.42578125" style="57" bestFit="1" customWidth="1"/>
    <col min="13033" max="13033" width="23.7109375" style="57" bestFit="1" customWidth="1"/>
    <col min="13034" max="13287" width="9.140625" style="57" customWidth="1"/>
    <col min="13288" max="13288" width="39.42578125" style="57" bestFit="1" customWidth="1"/>
    <col min="13289" max="13289" width="23.7109375" style="57" bestFit="1" customWidth="1"/>
    <col min="13290" max="13543" width="9.140625" style="57" customWidth="1"/>
    <col min="13544" max="13544" width="39.42578125" style="57" bestFit="1" customWidth="1"/>
    <col min="13545" max="13545" width="23.7109375" style="57" bestFit="1" customWidth="1"/>
    <col min="13546" max="13799" width="9.140625" style="57" customWidth="1"/>
    <col min="13800" max="13800" width="39.42578125" style="57" bestFit="1" customWidth="1"/>
    <col min="13801" max="13801" width="23.7109375" style="57" bestFit="1" customWidth="1"/>
    <col min="13802" max="14055" width="9.140625" style="57" customWidth="1"/>
    <col min="14056" max="14056" width="39.42578125" style="57" bestFit="1" customWidth="1"/>
    <col min="14057" max="14057" width="23.7109375" style="57" bestFit="1" customWidth="1"/>
    <col min="14058" max="14311" width="9.140625" style="57" customWidth="1"/>
    <col min="14312" max="14312" width="39.42578125" style="57" bestFit="1" customWidth="1"/>
    <col min="14313" max="14313" width="23.7109375" style="57" bestFit="1" customWidth="1"/>
    <col min="14314" max="14567" width="9.140625" style="57" customWidth="1"/>
    <col min="14568" max="14568" width="39.42578125" style="57" bestFit="1" customWidth="1"/>
    <col min="14569" max="14569" width="23.7109375" style="57" bestFit="1" customWidth="1"/>
    <col min="14570" max="14823" width="9.140625" style="57" customWidth="1"/>
    <col min="14824" max="14824" width="39.42578125" style="57" bestFit="1" customWidth="1"/>
    <col min="14825" max="14825" width="23.7109375" style="57" bestFit="1" customWidth="1"/>
    <col min="14826" max="15079" width="9.140625" style="57" customWidth="1"/>
    <col min="15080" max="15080" width="39.42578125" style="57" bestFit="1" customWidth="1"/>
    <col min="15081" max="15081" width="23.7109375" style="57" bestFit="1" customWidth="1"/>
    <col min="15082" max="15335" width="9.140625" style="57" customWidth="1"/>
    <col min="15336" max="15336" width="39.42578125" style="57" bestFit="1" customWidth="1"/>
    <col min="15337" max="15337" width="23.7109375" style="57" bestFit="1" customWidth="1"/>
    <col min="15338" max="15591" width="9.140625" style="57" customWidth="1"/>
    <col min="15592" max="15592" width="39.42578125" style="57" bestFit="1" customWidth="1"/>
    <col min="15593" max="15593" width="23.7109375" style="57" bestFit="1" customWidth="1"/>
    <col min="15594" max="15847" width="9.140625" style="57" customWidth="1"/>
    <col min="15848" max="15848" width="39.42578125" style="57" bestFit="1" customWidth="1"/>
    <col min="15849" max="15849" width="23.7109375" style="57" bestFit="1" customWidth="1"/>
    <col min="15850" max="16103" width="9.140625" style="57" customWidth="1"/>
    <col min="16104" max="16104" width="39.42578125" style="57" bestFit="1" customWidth="1"/>
    <col min="16105" max="16105" width="23.7109375" style="57" bestFit="1" customWidth="1"/>
    <col min="16106" max="16384" width="9.140625" style="57" customWidth="1"/>
  </cols>
  <sheetData>
    <row r="1" spans="1:12" s="53" customFormat="1" ht="15" x14ac:dyDescent="0.25">
      <c r="A1" s="51" t="s">
        <v>208</v>
      </c>
      <c r="B1" s="51" t="s">
        <v>15</v>
      </c>
      <c r="C1" s="52" t="s">
        <v>209</v>
      </c>
      <c r="D1" s="52" t="s">
        <v>210</v>
      </c>
      <c r="E1" s="52" t="s">
        <v>436</v>
      </c>
      <c r="F1" s="52" t="s">
        <v>437</v>
      </c>
      <c r="G1" s="52" t="s">
        <v>438</v>
      </c>
      <c r="I1" s="460" t="s">
        <v>329</v>
      </c>
    </row>
    <row r="2" spans="1:12" x14ac:dyDescent="0.2">
      <c r="A2" s="54" t="s">
        <v>0</v>
      </c>
      <c r="B2" s="54" t="s">
        <v>3</v>
      </c>
      <c r="C2" s="55">
        <f>+'Strom, Heizstrom, WP'!B24</f>
        <v>0</v>
      </c>
      <c r="D2" s="55">
        <f>+'Strom, Heizstrom, WP'!C24</f>
        <v>0</v>
      </c>
      <c r="E2" s="55">
        <f>+'Strom, Heizstrom, WP'!D24</f>
        <v>0</v>
      </c>
      <c r="F2" s="55">
        <f>+'Strom, Heizstrom, WP'!E24</f>
        <v>0</v>
      </c>
      <c r="G2" s="55">
        <f>+'Strom, Heizstrom, WP'!F24</f>
        <v>0</v>
      </c>
      <c r="I2" s="460"/>
      <c r="J2" s="56"/>
      <c r="K2" s="56"/>
      <c r="L2" s="56"/>
    </row>
    <row r="3" spans="1:12" x14ac:dyDescent="0.2">
      <c r="A3" s="54" t="s">
        <v>0</v>
      </c>
      <c r="B3" s="54" t="s">
        <v>4</v>
      </c>
      <c r="C3" s="55">
        <f>+'Berechnung Öl, Kohle, Biomasse'!B9</f>
        <v>0</v>
      </c>
      <c r="D3" s="55">
        <f>+'Berechnung Öl, Kohle, Biomasse'!C9</f>
        <v>0</v>
      </c>
      <c r="E3" s="55">
        <f>+'Berechnung Öl, Kohle, Biomasse'!D9</f>
        <v>23525.993772701626</v>
      </c>
      <c r="F3" s="55">
        <f>+'Berechnung Öl, Kohle, Biomasse'!E9</f>
        <v>0</v>
      </c>
      <c r="G3" s="55">
        <f>+'Berechnung Öl, Kohle, Biomasse'!F9</f>
        <v>0</v>
      </c>
      <c r="I3" s="460"/>
      <c r="J3" s="56"/>
      <c r="K3" s="56"/>
      <c r="L3" s="56"/>
    </row>
    <row r="4" spans="1:12" x14ac:dyDescent="0.2">
      <c r="A4" s="54" t="s">
        <v>0</v>
      </c>
      <c r="B4" s="54" t="s">
        <v>5</v>
      </c>
      <c r="C4" s="55">
        <f>+Erdgas!B18</f>
        <v>0</v>
      </c>
      <c r="D4" s="55">
        <f>+Erdgas!C18</f>
        <v>0</v>
      </c>
      <c r="E4" s="55">
        <f>+Erdgas!D18</f>
        <v>0</v>
      </c>
      <c r="F4" s="55">
        <f>+Erdgas!E18</f>
        <v>0</v>
      </c>
      <c r="G4" s="55">
        <f>+Erdgas!F18</f>
        <v>0</v>
      </c>
      <c r="I4" s="460"/>
      <c r="J4" s="56"/>
      <c r="K4" s="56"/>
      <c r="L4" s="56"/>
    </row>
    <row r="5" spans="1:12" x14ac:dyDescent="0.2">
      <c r="A5" s="54" t="s">
        <v>0</v>
      </c>
      <c r="B5" s="54" t="s">
        <v>6</v>
      </c>
      <c r="C5" s="55">
        <f>+Fernwärme!B7</f>
        <v>0</v>
      </c>
      <c r="D5" s="55">
        <f>+Fernwärme!C7</f>
        <v>0</v>
      </c>
      <c r="E5" s="55">
        <f>+Fernwärme!D7</f>
        <v>0</v>
      </c>
      <c r="F5" s="55">
        <f>+Fernwärme!E7</f>
        <v>0</v>
      </c>
      <c r="G5" s="55">
        <f>+Fernwärme!F7</f>
        <v>0</v>
      </c>
      <c r="I5" s="460"/>
      <c r="J5" s="56"/>
      <c r="K5" s="56"/>
      <c r="L5" s="56"/>
    </row>
    <row r="6" spans="1:12" x14ac:dyDescent="0.2">
      <c r="A6" s="54" t="s">
        <v>0</v>
      </c>
      <c r="B6" s="54" t="s">
        <v>7</v>
      </c>
      <c r="C6" s="55">
        <f>+'Berechnung Öl, Kohle, Biomasse'!B33</f>
        <v>0</v>
      </c>
      <c r="D6" s="55">
        <f>+'Berechnung Öl, Kohle, Biomasse'!C33</f>
        <v>0</v>
      </c>
      <c r="E6" s="55">
        <f>+'Berechnung Öl, Kohle, Biomasse'!D33</f>
        <v>10737.980913028481</v>
      </c>
      <c r="F6" s="55">
        <f>+'Berechnung Öl, Kohle, Biomasse'!E33</f>
        <v>0</v>
      </c>
      <c r="G6" s="55">
        <f>+'Berechnung Öl, Kohle, Biomasse'!F33</f>
        <v>0</v>
      </c>
      <c r="I6" s="460"/>
      <c r="J6" s="56"/>
      <c r="K6" s="56"/>
      <c r="L6" s="56"/>
    </row>
    <row r="7" spans="1:12" x14ac:dyDescent="0.2">
      <c r="A7" s="54" t="s">
        <v>0</v>
      </c>
      <c r="B7" s="54" t="s">
        <v>8</v>
      </c>
      <c r="C7" s="55">
        <f>+'Strom, Heizstrom, WP'!B45</f>
        <v>0</v>
      </c>
      <c r="D7" s="55">
        <f>+'Strom, Heizstrom, WP'!C45</f>
        <v>0</v>
      </c>
      <c r="E7" s="55">
        <f>+'Strom, Heizstrom, WP'!D45</f>
        <v>0</v>
      </c>
      <c r="F7" s="55">
        <f>+'Strom, Heizstrom, WP'!E45</f>
        <v>0</v>
      </c>
      <c r="G7" s="55">
        <f>+'Strom, Heizstrom, WP'!F45</f>
        <v>0</v>
      </c>
      <c r="I7" s="460"/>
    </row>
    <row r="8" spans="1:12" x14ac:dyDescent="0.2">
      <c r="A8" s="54" t="s">
        <v>0</v>
      </c>
      <c r="B8" s="54" t="s">
        <v>9</v>
      </c>
      <c r="C8" s="55">
        <f>+Solarthermie!D13</f>
        <v>0</v>
      </c>
      <c r="D8" s="55">
        <f>+Solarthermie!E13</f>
        <v>0</v>
      </c>
      <c r="E8" s="55">
        <f>+Solarthermie!F13</f>
        <v>0</v>
      </c>
      <c r="F8" s="55">
        <f>+Solarthermie!G13</f>
        <v>0</v>
      </c>
      <c r="G8" s="55">
        <f>+Solarthermie!H13</f>
        <v>0</v>
      </c>
      <c r="I8" s="460"/>
    </row>
    <row r="9" spans="1:12" x14ac:dyDescent="0.2">
      <c r="A9" s="54" t="s">
        <v>0</v>
      </c>
      <c r="B9" s="54" t="s">
        <v>211</v>
      </c>
      <c r="C9" s="55"/>
      <c r="D9" s="55"/>
      <c r="E9" s="55"/>
      <c r="F9" s="55"/>
      <c r="G9" s="55"/>
      <c r="I9" s="460"/>
    </row>
    <row r="10" spans="1:12" x14ac:dyDescent="0.2">
      <c r="A10" s="54" t="s">
        <v>0</v>
      </c>
      <c r="B10" s="54" t="s">
        <v>212</v>
      </c>
      <c r="C10" s="55"/>
      <c r="D10" s="55"/>
      <c r="E10" s="55"/>
      <c r="F10" s="55"/>
      <c r="G10" s="55"/>
      <c r="I10" s="460"/>
    </row>
    <row r="11" spans="1:12" x14ac:dyDescent="0.2">
      <c r="A11" s="54" t="s">
        <v>0</v>
      </c>
      <c r="B11" s="54" t="s">
        <v>19</v>
      </c>
      <c r="C11" s="55">
        <f>+Flüssiggas!D12</f>
        <v>964.1413761353275</v>
      </c>
      <c r="D11" s="55">
        <f>+Flüssiggas!E12</f>
        <v>843.22696921513977</v>
      </c>
      <c r="E11" s="55">
        <f>+Flüssiggas!F12</f>
        <v>1029.9314621959522</v>
      </c>
      <c r="F11" s="55">
        <f>+Flüssiggas!G12</f>
        <v>1088.827829481839</v>
      </c>
      <c r="G11" s="55">
        <f>+Flüssiggas!H12</f>
        <v>923.87529042499739</v>
      </c>
      <c r="I11" s="461" t="s">
        <v>319</v>
      </c>
    </row>
    <row r="12" spans="1:12" x14ac:dyDescent="0.2">
      <c r="A12" s="54" t="s">
        <v>0</v>
      </c>
      <c r="B12" s="54" t="s">
        <v>10</v>
      </c>
      <c r="C12" s="55">
        <f>+'Berechnung Öl, Kohle, Biomasse'!B17</f>
        <v>0</v>
      </c>
      <c r="D12" s="55">
        <f>+'Berechnung Öl, Kohle, Biomasse'!C17</f>
        <v>0</v>
      </c>
      <c r="E12" s="55">
        <f>+'Berechnung Öl, Kohle, Biomasse'!D17</f>
        <v>6677.0433845728458</v>
      </c>
      <c r="F12" s="55">
        <f>+'Berechnung Öl, Kohle, Biomasse'!E17</f>
        <v>0</v>
      </c>
      <c r="G12" s="55">
        <f>+'Berechnung Öl, Kohle, Biomasse'!F17</f>
        <v>0</v>
      </c>
      <c r="I12" s="461"/>
    </row>
    <row r="13" spans="1:12" x14ac:dyDescent="0.2">
      <c r="A13" s="54" t="s">
        <v>0</v>
      </c>
      <c r="B13" s="54" t="s">
        <v>11</v>
      </c>
      <c r="C13" s="55">
        <f>+'Berechnung Öl, Kohle, Biomasse'!B25</f>
        <v>0</v>
      </c>
      <c r="D13" s="55">
        <f>+'Berechnung Öl, Kohle, Biomasse'!C25</f>
        <v>0</v>
      </c>
      <c r="E13" s="55">
        <f>+'Berechnung Öl, Kohle, Biomasse'!D25</f>
        <v>134.50004938271613</v>
      </c>
      <c r="F13" s="55">
        <f>+'Berechnung Öl, Kohle, Biomasse'!E25</f>
        <v>0</v>
      </c>
      <c r="G13" s="55">
        <f>+'Berechnung Öl, Kohle, Biomasse'!F25</f>
        <v>0</v>
      </c>
      <c r="I13" s="461"/>
    </row>
    <row r="14" spans="1:12" x14ac:dyDescent="0.2">
      <c r="A14" s="54" t="s">
        <v>0</v>
      </c>
      <c r="B14" s="54" t="s">
        <v>12</v>
      </c>
      <c r="C14" s="55">
        <f>+'Strom, Heizstrom, WP'!B31</f>
        <v>0</v>
      </c>
      <c r="D14" s="55">
        <f>+'Strom, Heizstrom, WP'!C31</f>
        <v>0</v>
      </c>
      <c r="E14" s="55">
        <f>+'Strom, Heizstrom, WP'!D31</f>
        <v>0</v>
      </c>
      <c r="F14" s="55">
        <f>+'Strom, Heizstrom, WP'!E31</f>
        <v>0</v>
      </c>
      <c r="G14" s="55">
        <f>+'Strom, Heizstrom, WP'!F31</f>
        <v>0</v>
      </c>
      <c r="I14" s="461"/>
    </row>
    <row r="15" spans="1:12" x14ac:dyDescent="0.2">
      <c r="A15" s="54" t="s">
        <v>0</v>
      </c>
      <c r="B15" s="54" t="s">
        <v>213</v>
      </c>
      <c r="C15" s="55"/>
      <c r="D15" s="55"/>
      <c r="E15" s="55"/>
      <c r="F15" s="55"/>
      <c r="G15" s="55"/>
      <c r="I15" s="461"/>
    </row>
    <row r="16" spans="1:12" x14ac:dyDescent="0.2">
      <c r="A16" s="54" t="s">
        <v>0</v>
      </c>
      <c r="B16" s="54" t="s">
        <v>214</v>
      </c>
      <c r="C16" s="55">
        <v>0</v>
      </c>
      <c r="D16" s="55">
        <v>0</v>
      </c>
      <c r="E16" s="55">
        <v>0</v>
      </c>
      <c r="F16" s="55">
        <v>0</v>
      </c>
      <c r="G16" s="55">
        <v>0</v>
      </c>
      <c r="I16" s="461"/>
    </row>
    <row r="17" spans="1:9" x14ac:dyDescent="0.2">
      <c r="A17" s="54" t="s">
        <v>0</v>
      </c>
      <c r="B17" s="54" t="s">
        <v>215</v>
      </c>
      <c r="C17" s="55">
        <v>0</v>
      </c>
      <c r="D17" s="55">
        <v>0</v>
      </c>
      <c r="E17" s="55">
        <v>0</v>
      </c>
      <c r="F17" s="55">
        <v>0</v>
      </c>
      <c r="G17" s="55">
        <v>0</v>
      </c>
      <c r="I17" s="461"/>
    </row>
    <row r="18" spans="1:9" ht="12.75" customHeight="1" x14ac:dyDescent="0.2">
      <c r="A18" s="54" t="s">
        <v>2</v>
      </c>
      <c r="B18" s="54" t="s">
        <v>3</v>
      </c>
      <c r="C18" s="55">
        <f>+'Strom, Heizstrom, WP'!B25</f>
        <v>0</v>
      </c>
      <c r="D18" s="55">
        <f>+'Strom, Heizstrom, WP'!C25</f>
        <v>0</v>
      </c>
      <c r="E18" s="55">
        <f>+'Strom, Heizstrom, WP'!D25</f>
        <v>0</v>
      </c>
      <c r="F18" s="55">
        <f>+'Strom, Heizstrom, WP'!E25</f>
        <v>0</v>
      </c>
      <c r="G18" s="55">
        <f>+'Strom, Heizstrom, WP'!F25</f>
        <v>0</v>
      </c>
      <c r="I18" s="462" t="s">
        <v>320</v>
      </c>
    </row>
    <row r="19" spans="1:9" x14ac:dyDescent="0.2">
      <c r="A19" s="54" t="s">
        <v>2</v>
      </c>
      <c r="B19" s="54" t="s">
        <v>4</v>
      </c>
      <c r="C19" s="55">
        <f>+'Berechnung Öl, Kohle, Biomasse'!B10</f>
        <v>0</v>
      </c>
      <c r="D19" s="55">
        <f>+'Berechnung Öl, Kohle, Biomasse'!C10</f>
        <v>0</v>
      </c>
      <c r="E19" s="55">
        <f>+'Berechnung Öl, Kohle, Biomasse'!D10</f>
        <v>1988.1121498057712</v>
      </c>
      <c r="F19" s="55">
        <f>+'Berechnung Öl, Kohle, Biomasse'!E10</f>
        <v>0</v>
      </c>
      <c r="G19" s="55">
        <f>+'Berechnung Öl, Kohle, Biomasse'!F10</f>
        <v>0</v>
      </c>
      <c r="I19" s="462"/>
    </row>
    <row r="20" spans="1:9" x14ac:dyDescent="0.2">
      <c r="A20" s="54" t="s">
        <v>2</v>
      </c>
      <c r="B20" s="54" t="s">
        <v>5</v>
      </c>
      <c r="C20" s="55">
        <f>+Erdgas!B19</f>
        <v>0</v>
      </c>
      <c r="D20" s="55">
        <f>+Erdgas!C19</f>
        <v>0</v>
      </c>
      <c r="E20" s="55">
        <f>+Erdgas!D19</f>
        <v>0</v>
      </c>
      <c r="F20" s="55">
        <f>+Erdgas!E19</f>
        <v>0</v>
      </c>
      <c r="G20" s="55">
        <f>+Erdgas!F19</f>
        <v>0</v>
      </c>
      <c r="I20" s="462"/>
    </row>
    <row r="21" spans="1:9" x14ac:dyDescent="0.2">
      <c r="A21" s="54" t="s">
        <v>2</v>
      </c>
      <c r="B21" s="54" t="s">
        <v>6</v>
      </c>
      <c r="C21" s="55">
        <f>+Fernwärme!B8</f>
        <v>0</v>
      </c>
      <c r="D21" s="55">
        <f>+Fernwärme!C8</f>
        <v>0</v>
      </c>
      <c r="E21" s="55">
        <f>+Fernwärme!D8</f>
        <v>0</v>
      </c>
      <c r="F21" s="55">
        <f>+Fernwärme!E8</f>
        <v>0</v>
      </c>
      <c r="G21" s="55">
        <f>+Fernwärme!F8</f>
        <v>0</v>
      </c>
      <c r="I21" s="462"/>
    </row>
    <row r="22" spans="1:9" x14ac:dyDescent="0.2">
      <c r="A22" s="54" t="s">
        <v>2</v>
      </c>
      <c r="B22" s="54" t="s">
        <v>7</v>
      </c>
      <c r="C22" s="55">
        <f>+'Berechnung Öl, Kohle, Biomasse'!B34</f>
        <v>0</v>
      </c>
      <c r="D22" s="55">
        <f>+'Berechnung Öl, Kohle, Biomasse'!C34</f>
        <v>0</v>
      </c>
      <c r="E22" s="55">
        <f>+'Berechnung Öl, Kohle, Biomasse'!D34</f>
        <v>626.46764174201473</v>
      </c>
      <c r="F22" s="55">
        <f>+'Berechnung Öl, Kohle, Biomasse'!E34</f>
        <v>0</v>
      </c>
      <c r="G22" s="55">
        <f>+'Berechnung Öl, Kohle, Biomasse'!F34</f>
        <v>0</v>
      </c>
      <c r="I22" s="462"/>
    </row>
    <row r="23" spans="1:9" x14ac:dyDescent="0.2">
      <c r="A23" s="54" t="s">
        <v>2</v>
      </c>
      <c r="B23" s="54" t="s">
        <v>8</v>
      </c>
      <c r="C23" s="55">
        <f>+'Strom, Heizstrom, WP'!B46</f>
        <v>0</v>
      </c>
      <c r="D23" s="55">
        <f>+'Strom, Heizstrom, WP'!C46</f>
        <v>0</v>
      </c>
      <c r="E23" s="55">
        <f>+'Strom, Heizstrom, WP'!D46</f>
        <v>0</v>
      </c>
      <c r="F23" s="55">
        <f>+'Strom, Heizstrom, WP'!E46</f>
        <v>0</v>
      </c>
      <c r="G23" s="55">
        <f>+'Strom, Heizstrom, WP'!F46</f>
        <v>0</v>
      </c>
      <c r="I23" s="462"/>
    </row>
    <row r="24" spans="1:9" x14ac:dyDescent="0.2">
      <c r="A24" s="54" t="s">
        <v>2</v>
      </c>
      <c r="B24" s="54" t="s">
        <v>9</v>
      </c>
      <c r="C24" s="55">
        <f>+Solarthermie!D15</f>
        <v>0</v>
      </c>
      <c r="D24" s="55">
        <f>+Solarthermie!E15</f>
        <v>0</v>
      </c>
      <c r="E24" s="55">
        <f>+Solarthermie!F15</f>
        <v>0</v>
      </c>
      <c r="F24" s="55">
        <f>+Solarthermie!G15</f>
        <v>0</v>
      </c>
      <c r="G24" s="55">
        <f>+Solarthermie!H15</f>
        <v>0</v>
      </c>
      <c r="I24" s="462"/>
    </row>
    <row r="25" spans="1:9" x14ac:dyDescent="0.2">
      <c r="A25" s="54" t="s">
        <v>2</v>
      </c>
      <c r="B25" s="54" t="s">
        <v>211</v>
      </c>
      <c r="C25" s="55"/>
      <c r="D25" s="55"/>
      <c r="E25" s="55"/>
      <c r="F25" s="55"/>
      <c r="G25" s="55"/>
      <c r="I25" s="462"/>
    </row>
    <row r="26" spans="1:9" x14ac:dyDescent="0.2">
      <c r="A26" s="54" t="s">
        <v>2</v>
      </c>
      <c r="B26" s="54" t="s">
        <v>212</v>
      </c>
      <c r="C26" s="55"/>
      <c r="D26" s="55"/>
      <c r="E26" s="55"/>
      <c r="F26" s="55"/>
      <c r="G26" s="55"/>
      <c r="I26" s="462"/>
    </row>
    <row r="27" spans="1:9" x14ac:dyDescent="0.2">
      <c r="A27" s="54" t="s">
        <v>2</v>
      </c>
      <c r="B27" s="54" t="s">
        <v>19</v>
      </c>
      <c r="C27" s="55">
        <f>+Flüssiggas!D14</f>
        <v>52.76903718254794</v>
      </c>
      <c r="D27" s="55">
        <f>+Flüssiggas!E14</f>
        <v>53.170334356330571</v>
      </c>
      <c r="E27" s="55">
        <f>+Flüssiggas!F14</f>
        <v>52.624235294683679</v>
      </c>
      <c r="F27" s="55">
        <f>+Flüssiggas!G14</f>
        <v>54.870063847903694</v>
      </c>
      <c r="G27" s="55">
        <f>+Flüssiggas!H14</f>
        <v>55.146572236127334</v>
      </c>
      <c r="I27" s="462"/>
    </row>
    <row r="28" spans="1:9" x14ac:dyDescent="0.2">
      <c r="A28" s="54" t="s">
        <v>2</v>
      </c>
      <c r="B28" s="54" t="s">
        <v>10</v>
      </c>
      <c r="C28" s="55">
        <f>+'Berechnung Öl, Kohle, Biomasse'!B18</f>
        <v>0</v>
      </c>
      <c r="D28" s="55">
        <f>+'Berechnung Öl, Kohle, Biomasse'!C18</f>
        <v>0</v>
      </c>
      <c r="E28" s="55">
        <f>+'Berechnung Öl, Kohle, Biomasse'!D18</f>
        <v>64.865174999999994</v>
      </c>
      <c r="F28" s="55">
        <f>+'Berechnung Öl, Kohle, Biomasse'!E18</f>
        <v>0</v>
      </c>
      <c r="G28" s="55">
        <f>+'Berechnung Öl, Kohle, Biomasse'!F18</f>
        <v>0</v>
      </c>
      <c r="I28" s="462"/>
    </row>
    <row r="29" spans="1:9" x14ac:dyDescent="0.2">
      <c r="A29" s="54" t="s">
        <v>2</v>
      </c>
      <c r="B29" s="54" t="s">
        <v>11</v>
      </c>
      <c r="C29" s="55">
        <f>+'Berechnung Öl, Kohle, Biomasse'!B26</f>
        <v>0</v>
      </c>
      <c r="D29" s="55">
        <f>+'Berechnung Öl, Kohle, Biomasse'!C26</f>
        <v>0</v>
      </c>
      <c r="E29" s="55">
        <f>+'Berechnung Öl, Kohle, Biomasse'!D26</f>
        <v>0</v>
      </c>
      <c r="F29" s="55">
        <f>+'Berechnung Öl, Kohle, Biomasse'!E26</f>
        <v>0</v>
      </c>
      <c r="G29" s="55">
        <f>+'Berechnung Öl, Kohle, Biomasse'!F26</f>
        <v>0</v>
      </c>
    </row>
    <row r="30" spans="1:9" x14ac:dyDescent="0.2">
      <c r="A30" s="54" t="s">
        <v>2</v>
      </c>
      <c r="B30" s="54" t="s">
        <v>12</v>
      </c>
      <c r="C30" s="55">
        <f>+'Strom, Heizstrom, WP'!B32</f>
        <v>0</v>
      </c>
      <c r="D30" s="55">
        <f>+'Strom, Heizstrom, WP'!C32</f>
        <v>0</v>
      </c>
      <c r="E30" s="55">
        <f>+'Strom, Heizstrom, WP'!D32</f>
        <v>0</v>
      </c>
      <c r="F30" s="55">
        <f>+'Strom, Heizstrom, WP'!E32</f>
        <v>0</v>
      </c>
      <c r="G30" s="55">
        <f>+'Strom, Heizstrom, WP'!F32</f>
        <v>0</v>
      </c>
    </row>
    <row r="31" spans="1:9" x14ac:dyDescent="0.2">
      <c r="A31" s="54" t="s">
        <v>2</v>
      </c>
      <c r="B31" s="54" t="s">
        <v>213</v>
      </c>
      <c r="C31" s="55"/>
      <c r="D31" s="55"/>
      <c r="E31" s="55"/>
      <c r="F31" s="55"/>
      <c r="G31" s="55"/>
    </row>
    <row r="32" spans="1:9" x14ac:dyDescent="0.2">
      <c r="A32" s="54" t="s">
        <v>2</v>
      </c>
      <c r="B32" s="54" t="s">
        <v>214</v>
      </c>
      <c r="C32" s="55">
        <v>0</v>
      </c>
      <c r="D32" s="55">
        <v>0</v>
      </c>
      <c r="E32" s="55">
        <v>0</v>
      </c>
      <c r="F32" s="55">
        <v>0</v>
      </c>
      <c r="G32" s="55">
        <v>0</v>
      </c>
    </row>
    <row r="33" spans="1:7" x14ac:dyDescent="0.2">
      <c r="A33" s="54" t="s">
        <v>2</v>
      </c>
      <c r="B33" s="54" t="s">
        <v>215</v>
      </c>
      <c r="C33" s="55">
        <v>0</v>
      </c>
      <c r="D33" s="55">
        <v>0</v>
      </c>
      <c r="E33" s="55">
        <v>0</v>
      </c>
      <c r="F33" s="55">
        <v>0</v>
      </c>
      <c r="G33" s="55">
        <v>0</v>
      </c>
    </row>
    <row r="34" spans="1:7" x14ac:dyDescent="0.2">
      <c r="A34" s="54" t="s">
        <v>216</v>
      </c>
      <c r="B34" s="54" t="s">
        <v>3</v>
      </c>
      <c r="C34" s="55">
        <f>+'Strom, Heizstrom, WP'!B26</f>
        <v>0</v>
      </c>
      <c r="D34" s="55">
        <f>+'Strom, Heizstrom, WP'!C26</f>
        <v>0</v>
      </c>
      <c r="E34" s="55">
        <f>+'Strom, Heizstrom, WP'!D26</f>
        <v>0</v>
      </c>
      <c r="F34" s="55">
        <f>+'Strom, Heizstrom, WP'!E26</f>
        <v>0</v>
      </c>
      <c r="G34" s="55">
        <f>+'Strom, Heizstrom, WP'!F26</f>
        <v>0</v>
      </c>
    </row>
    <row r="35" spans="1:7" x14ac:dyDescent="0.2">
      <c r="A35" s="54" t="s">
        <v>216</v>
      </c>
      <c r="B35" s="54" t="s">
        <v>4</v>
      </c>
      <c r="C35" s="55">
        <f>+'Berechnung Öl, Kohle, Biomasse'!B11</f>
        <v>0</v>
      </c>
      <c r="D35" s="55">
        <f>+'Berechnung Öl, Kohle, Biomasse'!C11</f>
        <v>0</v>
      </c>
      <c r="E35" s="55">
        <f>+'Berechnung Öl, Kohle, Biomasse'!D11</f>
        <v>7571.0965742554563</v>
      </c>
      <c r="F35" s="55">
        <f>+'Berechnung Öl, Kohle, Biomasse'!E11</f>
        <v>0</v>
      </c>
      <c r="G35" s="55">
        <f>+'Berechnung Öl, Kohle, Biomasse'!F11</f>
        <v>0</v>
      </c>
    </row>
    <row r="36" spans="1:7" x14ac:dyDescent="0.2">
      <c r="A36" s="54" t="s">
        <v>216</v>
      </c>
      <c r="B36" s="54" t="s">
        <v>5</v>
      </c>
      <c r="C36" s="55">
        <f>+Erdgas!B20</f>
        <v>0</v>
      </c>
      <c r="D36" s="55">
        <f>+Erdgas!C20</f>
        <v>0</v>
      </c>
      <c r="E36" s="55">
        <f>+Erdgas!D20</f>
        <v>0</v>
      </c>
      <c r="F36" s="55">
        <f>+Erdgas!E20</f>
        <v>0</v>
      </c>
      <c r="G36" s="55">
        <f>+Erdgas!F20</f>
        <v>0</v>
      </c>
    </row>
    <row r="37" spans="1:7" x14ac:dyDescent="0.2">
      <c r="A37" s="54" t="s">
        <v>216</v>
      </c>
      <c r="B37" s="54" t="s">
        <v>6</v>
      </c>
      <c r="C37" s="55">
        <f>+Fernwärme!B9</f>
        <v>0</v>
      </c>
      <c r="D37" s="55">
        <f>+Fernwärme!C9</f>
        <v>0</v>
      </c>
      <c r="E37" s="55">
        <f>+Fernwärme!D9</f>
        <v>0</v>
      </c>
      <c r="F37" s="55">
        <f>+Fernwärme!E9</f>
        <v>0</v>
      </c>
      <c r="G37" s="55">
        <f>+Fernwärme!F9</f>
        <v>0</v>
      </c>
    </row>
    <row r="38" spans="1:7" x14ac:dyDescent="0.2">
      <c r="A38" s="54" t="s">
        <v>216</v>
      </c>
      <c r="B38" s="54" t="s">
        <v>7</v>
      </c>
      <c r="C38" s="55">
        <f>+'Berechnung Öl, Kohle, Biomasse'!B35</f>
        <v>0</v>
      </c>
      <c r="D38" s="55">
        <f>+'Berechnung Öl, Kohle, Biomasse'!C35</f>
        <v>0</v>
      </c>
      <c r="E38" s="55">
        <f>+'Berechnung Öl, Kohle, Biomasse'!D35</f>
        <v>932.61778178424765</v>
      </c>
      <c r="F38" s="55">
        <f>+'Berechnung Öl, Kohle, Biomasse'!E35</f>
        <v>0</v>
      </c>
      <c r="G38" s="55">
        <f>+'Berechnung Öl, Kohle, Biomasse'!F35</f>
        <v>0</v>
      </c>
    </row>
    <row r="39" spans="1:7" x14ac:dyDescent="0.2">
      <c r="A39" s="54" t="s">
        <v>216</v>
      </c>
      <c r="B39" s="54" t="s">
        <v>8</v>
      </c>
      <c r="C39" s="55">
        <f>+'Strom, Heizstrom, WP'!B47</f>
        <v>0</v>
      </c>
      <c r="D39" s="55">
        <f>+'Strom, Heizstrom, WP'!C47</f>
        <v>0</v>
      </c>
      <c r="E39" s="55">
        <f>+'Strom, Heizstrom, WP'!D47</f>
        <v>0</v>
      </c>
      <c r="F39" s="55">
        <f>+'Strom, Heizstrom, WP'!E47</f>
        <v>0</v>
      </c>
      <c r="G39" s="55">
        <f>+'Strom, Heizstrom, WP'!F47</f>
        <v>0</v>
      </c>
    </row>
    <row r="40" spans="1:7" x14ac:dyDescent="0.2">
      <c r="A40" s="54" t="s">
        <v>216</v>
      </c>
      <c r="B40" s="54" t="s">
        <v>9</v>
      </c>
      <c r="C40" s="55">
        <f>+Solarthermie!D14</f>
        <v>0</v>
      </c>
      <c r="D40" s="55">
        <f>+Solarthermie!E14</f>
        <v>0</v>
      </c>
      <c r="E40" s="55">
        <f>+Solarthermie!F14</f>
        <v>0</v>
      </c>
      <c r="F40" s="55">
        <f>+Solarthermie!G14</f>
        <v>0</v>
      </c>
      <c r="G40" s="55">
        <f>+Solarthermie!H14</f>
        <v>0</v>
      </c>
    </row>
    <row r="41" spans="1:7" x14ac:dyDescent="0.2">
      <c r="A41" s="54" t="s">
        <v>216</v>
      </c>
      <c r="B41" s="54" t="s">
        <v>211</v>
      </c>
      <c r="C41" s="55"/>
      <c r="D41" s="55"/>
      <c r="E41" s="55"/>
      <c r="F41" s="55"/>
      <c r="G41" s="55"/>
    </row>
    <row r="42" spans="1:7" x14ac:dyDescent="0.2">
      <c r="A42" s="54" t="s">
        <v>216</v>
      </c>
      <c r="B42" s="54" t="s">
        <v>212</v>
      </c>
      <c r="C42" s="55"/>
      <c r="D42" s="55"/>
      <c r="E42" s="55"/>
      <c r="F42" s="55"/>
      <c r="G42" s="55"/>
    </row>
    <row r="43" spans="1:7" x14ac:dyDescent="0.2">
      <c r="A43" s="54" t="s">
        <v>216</v>
      </c>
      <c r="B43" s="54" t="s">
        <v>19</v>
      </c>
      <c r="C43" s="55">
        <f>+Flüssiggas!D13</f>
        <v>227.07708258554501</v>
      </c>
      <c r="D43" s="55">
        <f>+Flüssiggas!E13</f>
        <v>232.1089595939815</v>
      </c>
      <c r="E43" s="55">
        <f>+Flüssiggas!F13</f>
        <v>183.50139190418921</v>
      </c>
      <c r="F43" s="55">
        <f>+Flüssiggas!G13</f>
        <v>177.9847696066376</v>
      </c>
      <c r="G43" s="55">
        <f>+Flüssiggas!H13</f>
        <v>161.3547854316318</v>
      </c>
    </row>
    <row r="44" spans="1:7" x14ac:dyDescent="0.2">
      <c r="A44" s="54" t="s">
        <v>216</v>
      </c>
      <c r="B44" s="54" t="s">
        <v>10</v>
      </c>
      <c r="C44" s="55">
        <f>+'Berechnung Öl, Kohle, Biomasse'!B19</f>
        <v>0</v>
      </c>
      <c r="D44" s="55">
        <f>+'Berechnung Öl, Kohle, Biomasse'!C19</f>
        <v>0</v>
      </c>
      <c r="E44" s="55">
        <f>+'Berechnung Öl, Kohle, Biomasse'!D19</f>
        <v>207.93318137547891</v>
      </c>
      <c r="F44" s="55">
        <f>+'Berechnung Öl, Kohle, Biomasse'!E19</f>
        <v>0</v>
      </c>
      <c r="G44" s="55">
        <f>+'Berechnung Öl, Kohle, Biomasse'!F19</f>
        <v>0</v>
      </c>
    </row>
    <row r="45" spans="1:7" x14ac:dyDescent="0.2">
      <c r="A45" s="54" t="s">
        <v>216</v>
      </c>
      <c r="B45" s="54" t="s">
        <v>11</v>
      </c>
      <c r="C45" s="55">
        <f>+'Berechnung Öl, Kohle, Biomasse'!B2</f>
        <v>0</v>
      </c>
      <c r="D45" s="55">
        <f>+'Berechnung Öl, Kohle, Biomasse'!C2</f>
        <v>0</v>
      </c>
      <c r="E45" s="55">
        <f>+'Berechnung Öl, Kohle, Biomasse'!D2</f>
        <v>0</v>
      </c>
      <c r="F45" s="55">
        <f>+'Berechnung Öl, Kohle, Biomasse'!E2</f>
        <v>0</v>
      </c>
      <c r="G45" s="55">
        <f>+'Berechnung Öl, Kohle, Biomasse'!F2</f>
        <v>0</v>
      </c>
    </row>
    <row r="46" spans="1:7" x14ac:dyDescent="0.2">
      <c r="A46" s="54" t="s">
        <v>216</v>
      </c>
      <c r="B46" s="54" t="s">
        <v>12</v>
      </c>
      <c r="C46" s="55">
        <f>+'Strom, Heizstrom, WP'!B33</f>
        <v>0</v>
      </c>
      <c r="D46" s="55">
        <f>+'Strom, Heizstrom, WP'!C33</f>
        <v>0</v>
      </c>
      <c r="E46" s="55">
        <f>+'Strom, Heizstrom, WP'!D33</f>
        <v>0</v>
      </c>
      <c r="F46" s="55">
        <f>+'Strom, Heizstrom, WP'!E33</f>
        <v>0</v>
      </c>
      <c r="G46" s="55">
        <f>+'Strom, Heizstrom, WP'!F33</f>
        <v>0</v>
      </c>
    </row>
    <row r="47" spans="1:7" x14ac:dyDescent="0.2">
      <c r="A47" s="54" t="s">
        <v>216</v>
      </c>
      <c r="B47" s="54" t="s">
        <v>213</v>
      </c>
      <c r="C47" s="55"/>
      <c r="D47" s="55"/>
      <c r="E47" s="55"/>
      <c r="F47" s="55"/>
      <c r="G47" s="55"/>
    </row>
    <row r="48" spans="1:7" x14ac:dyDescent="0.2">
      <c r="A48" s="54" t="s">
        <v>216</v>
      </c>
      <c r="B48" s="54" t="s">
        <v>214</v>
      </c>
      <c r="C48" s="55">
        <v>0</v>
      </c>
      <c r="D48" s="55">
        <v>0</v>
      </c>
      <c r="E48" s="55">
        <v>0</v>
      </c>
      <c r="F48" s="55">
        <v>0</v>
      </c>
      <c r="G48" s="55">
        <v>0</v>
      </c>
    </row>
    <row r="49" spans="1:11" x14ac:dyDescent="0.2">
      <c r="A49" s="54" t="s">
        <v>216</v>
      </c>
      <c r="B49" s="54" t="s">
        <v>215</v>
      </c>
      <c r="C49" s="55">
        <v>0</v>
      </c>
      <c r="D49" s="55">
        <v>0</v>
      </c>
      <c r="E49" s="55">
        <v>0</v>
      </c>
      <c r="F49" s="55">
        <v>0</v>
      </c>
      <c r="G49" s="55">
        <v>0</v>
      </c>
    </row>
    <row r="50" spans="1:11" x14ac:dyDescent="0.2">
      <c r="A50" s="54" t="s">
        <v>217</v>
      </c>
      <c r="B50" s="54" t="s">
        <v>3</v>
      </c>
      <c r="C50" s="55">
        <f>+'Strom, Heizstrom, WP'!B27</f>
        <v>0</v>
      </c>
      <c r="D50" s="55">
        <f>+'Strom, Heizstrom, WP'!C27</f>
        <v>0</v>
      </c>
      <c r="E50" s="55">
        <f>+'Strom, Heizstrom, WP'!D27</f>
        <v>0</v>
      </c>
      <c r="F50" s="55">
        <f>+'Strom, Heizstrom, WP'!E27</f>
        <v>0</v>
      </c>
      <c r="G50" s="55">
        <f>+'Strom, Heizstrom, WP'!F27</f>
        <v>0</v>
      </c>
      <c r="I50" s="58"/>
    </row>
    <row r="51" spans="1:11" x14ac:dyDescent="0.2">
      <c r="A51" s="54" t="s">
        <v>217</v>
      </c>
      <c r="B51" s="54" t="s">
        <v>4</v>
      </c>
      <c r="C51" s="55">
        <f>+'Berechnung Öl, Kohle, Biomasse'!B12</f>
        <v>0</v>
      </c>
      <c r="D51" s="55">
        <f>+'Berechnung Öl, Kohle, Biomasse'!C12</f>
        <v>0</v>
      </c>
      <c r="E51" s="55">
        <f>+'Berechnung Öl, Kohle, Biomasse'!D12</f>
        <v>50</v>
      </c>
      <c r="F51" s="55">
        <f>+'Berechnung Öl, Kohle, Biomasse'!E12</f>
        <v>0</v>
      </c>
      <c r="G51" s="55">
        <f>+'Berechnung Öl, Kohle, Biomasse'!F12</f>
        <v>0</v>
      </c>
    </row>
    <row r="52" spans="1:11" x14ac:dyDescent="0.2">
      <c r="A52" s="54" t="s">
        <v>217</v>
      </c>
      <c r="B52" s="54" t="s">
        <v>5</v>
      </c>
      <c r="C52" s="55">
        <f>+Erdgas!B21</f>
        <v>0</v>
      </c>
      <c r="D52" s="55">
        <f>+Erdgas!C21</f>
        <v>0</v>
      </c>
      <c r="E52" s="55">
        <f>+Erdgas!D21</f>
        <v>0</v>
      </c>
      <c r="F52" s="55">
        <f>+Erdgas!E21</f>
        <v>0</v>
      </c>
      <c r="G52" s="55">
        <f>+Erdgas!F21</f>
        <v>0</v>
      </c>
      <c r="J52" s="59"/>
      <c r="K52" s="59"/>
    </row>
    <row r="53" spans="1:11" x14ac:dyDescent="0.2">
      <c r="A53" s="54" t="s">
        <v>217</v>
      </c>
      <c r="B53" s="54" t="s">
        <v>6</v>
      </c>
      <c r="C53" s="55">
        <f>+Fernwärme!B10</f>
        <v>0</v>
      </c>
      <c r="D53" s="55">
        <f>+Fernwärme!C10</f>
        <v>0</v>
      </c>
      <c r="E53" s="55">
        <f>+Fernwärme!D10</f>
        <v>0</v>
      </c>
      <c r="F53" s="55">
        <f>+Fernwärme!E10</f>
        <v>0</v>
      </c>
      <c r="G53" s="55">
        <f>+Fernwärme!F10</f>
        <v>0</v>
      </c>
    </row>
    <row r="54" spans="1:11" x14ac:dyDescent="0.2">
      <c r="A54" s="54" t="s">
        <v>217</v>
      </c>
      <c r="B54" s="54" t="s">
        <v>7</v>
      </c>
      <c r="C54" s="55">
        <f>+'Berechnung Öl, Kohle, Biomasse'!B36</f>
        <v>0</v>
      </c>
      <c r="D54" s="55">
        <f>+'Berechnung Öl, Kohle, Biomasse'!C36</f>
        <v>0</v>
      </c>
      <c r="E54" s="55">
        <f>+'Berechnung Öl, Kohle, Biomasse'!D36</f>
        <v>50</v>
      </c>
      <c r="F54" s="55">
        <f>+'Berechnung Öl, Kohle, Biomasse'!E36</f>
        <v>0</v>
      </c>
      <c r="G54" s="55">
        <f>+'Berechnung Öl, Kohle, Biomasse'!F36</f>
        <v>0</v>
      </c>
    </row>
    <row r="55" spans="1:11" x14ac:dyDescent="0.2">
      <c r="A55" s="54" t="s">
        <v>217</v>
      </c>
      <c r="B55" s="54" t="s">
        <v>8</v>
      </c>
      <c r="C55" s="55">
        <f>+'Strom, Heizstrom, WP'!B48</f>
        <v>0</v>
      </c>
      <c r="D55" s="55">
        <f>+'Strom, Heizstrom, WP'!C48</f>
        <v>0</v>
      </c>
      <c r="E55" s="55">
        <f>+'Strom, Heizstrom, WP'!D48</f>
        <v>0</v>
      </c>
      <c r="F55" s="55">
        <f>+'Strom, Heizstrom, WP'!E48</f>
        <v>0</v>
      </c>
      <c r="G55" s="55">
        <f>+'Strom, Heizstrom, WP'!F48</f>
        <v>0</v>
      </c>
    </row>
    <row r="56" spans="1:11" x14ac:dyDescent="0.2">
      <c r="A56" s="54" t="s">
        <v>217</v>
      </c>
      <c r="B56" s="54" t="s">
        <v>9</v>
      </c>
      <c r="C56" s="55">
        <f>+Solarthermie!D16</f>
        <v>0</v>
      </c>
      <c r="D56" s="55">
        <f>+Solarthermie!E16</f>
        <v>0</v>
      </c>
      <c r="E56" s="55">
        <f>+Solarthermie!F16</f>
        <v>0</v>
      </c>
      <c r="F56" s="55">
        <f>+Solarthermie!G16</f>
        <v>0</v>
      </c>
      <c r="G56" s="55">
        <f>+Solarthermie!H16</f>
        <v>0</v>
      </c>
    </row>
    <row r="57" spans="1:11" x14ac:dyDescent="0.2">
      <c r="A57" s="54" t="s">
        <v>217</v>
      </c>
      <c r="B57" s="54" t="s">
        <v>211</v>
      </c>
      <c r="C57" s="55"/>
      <c r="D57" s="55"/>
      <c r="E57" s="55"/>
      <c r="F57" s="55"/>
      <c r="G57" s="55"/>
    </row>
    <row r="58" spans="1:11" x14ac:dyDescent="0.2">
      <c r="A58" s="54" t="s">
        <v>217</v>
      </c>
      <c r="B58" s="54" t="s">
        <v>212</v>
      </c>
      <c r="C58" s="55"/>
      <c r="D58" s="55"/>
      <c r="E58" s="55"/>
      <c r="F58" s="55"/>
      <c r="G58" s="55"/>
    </row>
    <row r="59" spans="1:11" x14ac:dyDescent="0.2">
      <c r="A59" s="54" t="s">
        <v>217</v>
      </c>
      <c r="B59" s="54" t="s">
        <v>19</v>
      </c>
      <c r="C59" s="55">
        <f>+Flüssiggas!D15</f>
        <v>0</v>
      </c>
      <c r="D59" s="55">
        <f>+Flüssiggas!E15</f>
        <v>0</v>
      </c>
      <c r="E59" s="55">
        <f>+Flüssiggas!F15</f>
        <v>0</v>
      </c>
      <c r="F59" s="55">
        <f>+Flüssiggas!G15</f>
        <v>0</v>
      </c>
      <c r="G59" s="55">
        <f>+Flüssiggas!H15</f>
        <v>0</v>
      </c>
    </row>
    <row r="60" spans="1:11" x14ac:dyDescent="0.2">
      <c r="A60" s="54" t="s">
        <v>217</v>
      </c>
      <c r="B60" s="54" t="s">
        <v>10</v>
      </c>
      <c r="C60" s="55">
        <f>+'Berechnung Öl, Kohle, Biomasse'!B20</f>
        <v>0</v>
      </c>
      <c r="D60" s="55">
        <f>+'Berechnung Öl, Kohle, Biomasse'!C20</f>
        <v>0</v>
      </c>
      <c r="E60" s="55">
        <f>+'Berechnung Öl, Kohle, Biomasse'!D20</f>
        <v>0</v>
      </c>
      <c r="F60" s="55">
        <f>+'Berechnung Öl, Kohle, Biomasse'!E20</f>
        <v>0</v>
      </c>
      <c r="G60" s="55">
        <f>+'Berechnung Öl, Kohle, Biomasse'!F20</f>
        <v>0</v>
      </c>
    </row>
    <row r="61" spans="1:11" x14ac:dyDescent="0.2">
      <c r="A61" s="54" t="s">
        <v>217</v>
      </c>
      <c r="B61" s="54" t="s">
        <v>11</v>
      </c>
      <c r="C61" s="55">
        <f>+'Berechnung Öl, Kohle, Biomasse'!B28</f>
        <v>0</v>
      </c>
      <c r="D61" s="55">
        <f>+'Berechnung Öl, Kohle, Biomasse'!C28</f>
        <v>0</v>
      </c>
      <c r="E61" s="55">
        <f>+'Berechnung Öl, Kohle, Biomasse'!D28</f>
        <v>0</v>
      </c>
      <c r="F61" s="55">
        <f>+'Berechnung Öl, Kohle, Biomasse'!E28</f>
        <v>0</v>
      </c>
      <c r="G61" s="55">
        <f>+'Berechnung Öl, Kohle, Biomasse'!F28</f>
        <v>0</v>
      </c>
    </row>
    <row r="62" spans="1:11" x14ac:dyDescent="0.2">
      <c r="A62" s="54" t="s">
        <v>217</v>
      </c>
      <c r="B62" s="54" t="s">
        <v>12</v>
      </c>
      <c r="C62" s="55">
        <f>+'Strom, Heizstrom, WP'!B34</f>
        <v>0</v>
      </c>
      <c r="D62" s="55">
        <f>+'Strom, Heizstrom, WP'!C34</f>
        <v>0</v>
      </c>
      <c r="E62" s="55">
        <f>+'Strom, Heizstrom, WP'!D34</f>
        <v>0</v>
      </c>
      <c r="F62" s="55">
        <f>+'Strom, Heizstrom, WP'!E34</f>
        <v>0</v>
      </c>
      <c r="G62" s="55">
        <f>+'Strom, Heizstrom, WP'!F34</f>
        <v>0</v>
      </c>
    </row>
    <row r="63" spans="1:11" x14ac:dyDescent="0.2">
      <c r="A63" s="54" t="s">
        <v>217</v>
      </c>
      <c r="B63" s="54" t="s">
        <v>213</v>
      </c>
      <c r="C63" s="55"/>
      <c r="D63" s="55"/>
      <c r="E63" s="55"/>
      <c r="F63" s="55"/>
      <c r="G63" s="55"/>
    </row>
    <row r="64" spans="1:11" x14ac:dyDescent="0.2">
      <c r="A64" s="54" t="s">
        <v>217</v>
      </c>
      <c r="B64" s="54" t="s">
        <v>214</v>
      </c>
      <c r="C64" s="55">
        <v>0</v>
      </c>
      <c r="D64" s="55">
        <v>0</v>
      </c>
      <c r="E64" s="55">
        <v>0</v>
      </c>
      <c r="F64" s="55">
        <v>0</v>
      </c>
      <c r="G64" s="55">
        <v>0</v>
      </c>
    </row>
    <row r="65" spans="1:7" x14ac:dyDescent="0.2">
      <c r="A65" s="54" t="s">
        <v>217</v>
      </c>
      <c r="B65" s="54" t="s">
        <v>215</v>
      </c>
      <c r="C65" s="55">
        <v>0</v>
      </c>
      <c r="D65" s="55">
        <v>0</v>
      </c>
      <c r="E65" s="55">
        <v>0</v>
      </c>
      <c r="F65" s="55">
        <v>0</v>
      </c>
      <c r="G65" s="55">
        <v>0</v>
      </c>
    </row>
  </sheetData>
  <mergeCells count="3">
    <mergeCell ref="I1:I10"/>
    <mergeCell ref="I11:I17"/>
    <mergeCell ref="I18:I28"/>
  </mergeCells>
  <phoneticPr fontId="58" type="noConversion"/>
  <pageMargins left="0.78740157499999996" right="0.78740157499999996" top="0.984251969" bottom="0.984251969"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22"/>
  <sheetViews>
    <sheetView zoomScale="80" zoomScaleNormal="80" workbookViewId="0">
      <selection activeCell="A3" sqref="A3:G3"/>
    </sheetView>
  </sheetViews>
  <sheetFormatPr baseColWidth="10" defaultColWidth="11.42578125" defaultRowHeight="15" x14ac:dyDescent="0.25"/>
  <cols>
    <col min="1" max="1" width="15.5703125" style="7" customWidth="1"/>
    <col min="2" max="2" width="25.85546875" style="7" customWidth="1"/>
    <col min="3" max="3" width="27.85546875" style="7" customWidth="1"/>
    <col min="4" max="4" width="25.7109375" style="7" customWidth="1"/>
    <col min="5" max="5" width="41" style="7" bestFit="1" customWidth="1"/>
    <col min="6" max="6" width="35.28515625" style="7" bestFit="1" customWidth="1"/>
    <col min="7" max="7" width="112.85546875" style="7" bestFit="1" customWidth="1"/>
    <col min="8" max="8" width="165.85546875" style="7" bestFit="1" customWidth="1"/>
    <col min="9" max="9" width="48.140625" style="7" bestFit="1" customWidth="1"/>
    <col min="10" max="10" width="16.42578125" style="7" customWidth="1"/>
    <col min="11" max="11" width="68" style="7" bestFit="1" customWidth="1"/>
    <col min="12" max="12" width="114.42578125" style="7" bestFit="1" customWidth="1"/>
    <col min="13" max="13" width="67" style="7" bestFit="1" customWidth="1"/>
    <col min="14" max="14" width="31.5703125" style="7" bestFit="1" customWidth="1"/>
    <col min="15" max="15" width="27" style="7" customWidth="1"/>
    <col min="16" max="16384" width="11.42578125" style="7"/>
  </cols>
  <sheetData>
    <row r="1" spans="1:14" s="61" customFormat="1" ht="14.25" x14ac:dyDescent="0.2"/>
    <row r="2" spans="1:14" s="61" customFormat="1" ht="27.75" x14ac:dyDescent="0.4">
      <c r="A2" s="62" t="s">
        <v>224</v>
      </c>
    </row>
    <row r="3" spans="1:14" s="61" customFormat="1" ht="36.6" customHeight="1" x14ac:dyDescent="0.2">
      <c r="A3" s="463" t="s">
        <v>439</v>
      </c>
      <c r="B3" s="463"/>
      <c r="C3" s="463"/>
      <c r="D3" s="463"/>
      <c r="E3" s="463"/>
      <c r="F3" s="463"/>
      <c r="G3" s="463"/>
    </row>
    <row r="4" spans="1:14" s="61" customFormat="1" thickBot="1" x14ac:dyDescent="0.25"/>
    <row r="5" spans="1:14" s="61" customFormat="1" ht="61.5" customHeight="1" thickBot="1" x14ac:dyDescent="0.25">
      <c r="A5" s="63"/>
      <c r="B5" s="64" t="s">
        <v>225</v>
      </c>
      <c r="C5" s="65" t="s">
        <v>226</v>
      </c>
      <c r="D5" s="64" t="s">
        <v>41</v>
      </c>
      <c r="E5" s="64" t="s">
        <v>227</v>
      </c>
      <c r="F5" s="65" t="s">
        <v>228</v>
      </c>
      <c r="G5" s="66" t="s">
        <v>229</v>
      </c>
      <c r="H5" s="67" t="s">
        <v>386</v>
      </c>
      <c r="I5" s="68" t="s">
        <v>230</v>
      </c>
      <c r="J5" s="68" t="s">
        <v>231</v>
      </c>
      <c r="K5" s="69" t="s">
        <v>232</v>
      </c>
      <c r="L5" s="70" t="s">
        <v>233</v>
      </c>
      <c r="M5" s="70" t="s">
        <v>234</v>
      </c>
      <c r="N5" s="70" t="s">
        <v>235</v>
      </c>
    </row>
    <row r="6" spans="1:14" s="61" customFormat="1" ht="57" customHeight="1" thickBot="1" x14ac:dyDescent="0.25">
      <c r="A6" s="464" t="s">
        <v>331</v>
      </c>
      <c r="B6" s="467" t="s">
        <v>236</v>
      </c>
      <c r="C6" s="71" t="s">
        <v>237</v>
      </c>
      <c r="D6" s="467" t="s">
        <v>238</v>
      </c>
      <c r="E6" s="71" t="s">
        <v>239</v>
      </c>
      <c r="F6" s="471" t="s">
        <v>240</v>
      </c>
      <c r="G6" s="72" t="s">
        <v>241</v>
      </c>
      <c r="H6" s="73" t="s">
        <v>395</v>
      </c>
      <c r="I6" s="74" t="s">
        <v>242</v>
      </c>
      <c r="J6" s="75" t="s">
        <v>243</v>
      </c>
      <c r="K6" s="76" t="s">
        <v>244</v>
      </c>
      <c r="L6" s="77" t="s">
        <v>245</v>
      </c>
      <c r="M6" s="78"/>
      <c r="N6" s="78" t="s">
        <v>246</v>
      </c>
    </row>
    <row r="7" spans="1:14" s="61" customFormat="1" ht="50.25" customHeight="1" thickBot="1" x14ac:dyDescent="0.25">
      <c r="A7" s="465"/>
      <c r="B7" s="468"/>
      <c r="C7" s="79" t="s">
        <v>5</v>
      </c>
      <c r="D7" s="468"/>
      <c r="E7" s="80" t="s">
        <v>239</v>
      </c>
      <c r="F7" s="472"/>
      <c r="G7" s="72" t="s">
        <v>241</v>
      </c>
      <c r="H7" s="81" t="s">
        <v>394</v>
      </c>
      <c r="I7" s="74" t="s">
        <v>247</v>
      </c>
      <c r="J7" s="75" t="s">
        <v>243</v>
      </c>
      <c r="K7" s="82" t="s">
        <v>244</v>
      </c>
      <c r="L7" s="83" t="s">
        <v>245</v>
      </c>
      <c r="M7" s="84"/>
      <c r="N7" s="84" t="s">
        <v>246</v>
      </c>
    </row>
    <row r="8" spans="1:14" s="61" customFormat="1" ht="46.5" customHeight="1" thickBot="1" x14ac:dyDescent="0.25">
      <c r="A8" s="465"/>
      <c r="B8" s="469"/>
      <c r="C8" s="85" t="s">
        <v>6</v>
      </c>
      <c r="D8" s="470"/>
      <c r="E8" s="80" t="s">
        <v>248</v>
      </c>
      <c r="F8" s="85" t="s">
        <v>240</v>
      </c>
      <c r="G8" s="72" t="s">
        <v>249</v>
      </c>
      <c r="H8" s="73" t="s">
        <v>250</v>
      </c>
      <c r="I8" s="86" t="s">
        <v>251</v>
      </c>
      <c r="J8" s="75" t="s">
        <v>243</v>
      </c>
      <c r="K8" s="82" t="s">
        <v>252</v>
      </c>
      <c r="L8" s="83" t="s">
        <v>253</v>
      </c>
      <c r="M8" s="87"/>
      <c r="N8" s="87" t="s">
        <v>246</v>
      </c>
    </row>
    <row r="9" spans="1:14" s="61" customFormat="1" ht="41.25" customHeight="1" x14ac:dyDescent="0.2">
      <c r="A9" s="465"/>
      <c r="B9" s="469" t="s">
        <v>254</v>
      </c>
      <c r="C9" s="85" t="s">
        <v>23</v>
      </c>
      <c r="D9" s="85" t="s">
        <v>238</v>
      </c>
      <c r="E9" s="88" t="s">
        <v>255</v>
      </c>
      <c r="F9" s="88" t="s">
        <v>240</v>
      </c>
      <c r="G9" s="89" t="s">
        <v>396</v>
      </c>
      <c r="H9" s="73" t="s">
        <v>393</v>
      </c>
      <c r="I9" s="90" t="s">
        <v>256</v>
      </c>
      <c r="J9" s="75" t="s">
        <v>257</v>
      </c>
      <c r="K9" s="82" t="s">
        <v>252</v>
      </c>
      <c r="L9" s="83" t="s">
        <v>258</v>
      </c>
      <c r="M9" s="91" t="s">
        <v>330</v>
      </c>
      <c r="N9" s="92" t="s">
        <v>246</v>
      </c>
    </row>
    <row r="10" spans="1:14" s="61" customFormat="1" ht="49.5" customHeight="1" x14ac:dyDescent="0.2">
      <c r="A10" s="465"/>
      <c r="B10" s="469"/>
      <c r="C10" s="93" t="s">
        <v>7</v>
      </c>
      <c r="D10" s="94" t="s">
        <v>238</v>
      </c>
      <c r="E10" s="85" t="s">
        <v>255</v>
      </c>
      <c r="F10" s="88" t="s">
        <v>240</v>
      </c>
      <c r="G10" s="89" t="s">
        <v>396</v>
      </c>
      <c r="H10" s="95" t="s">
        <v>392</v>
      </c>
      <c r="I10" s="90" t="s">
        <v>259</v>
      </c>
      <c r="J10" s="75" t="s">
        <v>257</v>
      </c>
      <c r="K10" s="82" t="s">
        <v>252</v>
      </c>
      <c r="L10" s="83" t="s">
        <v>260</v>
      </c>
      <c r="M10" s="91" t="s">
        <v>330</v>
      </c>
      <c r="N10" s="92" t="s">
        <v>246</v>
      </c>
    </row>
    <row r="11" spans="1:14" s="61" customFormat="1" ht="39.75" customHeight="1" x14ac:dyDescent="0.2">
      <c r="A11" s="465"/>
      <c r="B11" s="469"/>
      <c r="C11" s="85" t="s">
        <v>261</v>
      </c>
      <c r="D11" s="85" t="s">
        <v>262</v>
      </c>
      <c r="E11" s="85" t="s">
        <v>263</v>
      </c>
      <c r="F11" s="85" t="s">
        <v>264</v>
      </c>
      <c r="G11" s="89" t="s">
        <v>265</v>
      </c>
      <c r="H11" s="96" t="s">
        <v>387</v>
      </c>
      <c r="I11" s="90" t="s">
        <v>266</v>
      </c>
      <c r="J11" s="75" t="s">
        <v>267</v>
      </c>
      <c r="K11" s="89" t="s">
        <v>268</v>
      </c>
      <c r="L11" s="83" t="s">
        <v>269</v>
      </c>
      <c r="M11" s="92" t="s">
        <v>270</v>
      </c>
      <c r="N11" s="92" t="s">
        <v>246</v>
      </c>
    </row>
    <row r="12" spans="1:14" s="61" customFormat="1" ht="28.5" x14ac:dyDescent="0.2">
      <c r="A12" s="465"/>
      <c r="B12" s="469"/>
      <c r="C12" s="85" t="s">
        <v>8</v>
      </c>
      <c r="D12" s="97" t="s">
        <v>262</v>
      </c>
      <c r="E12" s="85" t="s">
        <v>271</v>
      </c>
      <c r="F12" s="85" t="s">
        <v>240</v>
      </c>
      <c r="G12" s="89" t="s">
        <v>241</v>
      </c>
      <c r="H12" s="95" t="s">
        <v>388</v>
      </c>
      <c r="I12" s="98" t="s">
        <v>272</v>
      </c>
      <c r="J12" s="75" t="s">
        <v>257</v>
      </c>
      <c r="K12" s="82" t="s">
        <v>252</v>
      </c>
      <c r="L12" s="83" t="s">
        <v>273</v>
      </c>
      <c r="M12" s="92" t="s">
        <v>270</v>
      </c>
      <c r="N12" s="92" t="s">
        <v>246</v>
      </c>
    </row>
    <row r="13" spans="1:14" s="61" customFormat="1" ht="48" customHeight="1" x14ac:dyDescent="0.2">
      <c r="A13" s="465"/>
      <c r="B13" s="469"/>
      <c r="C13" s="85" t="s">
        <v>274</v>
      </c>
      <c r="D13" s="85" t="s">
        <v>238</v>
      </c>
      <c r="E13" s="85" t="s">
        <v>255</v>
      </c>
      <c r="F13" s="88" t="s">
        <v>240</v>
      </c>
      <c r="G13" s="89" t="s">
        <v>396</v>
      </c>
      <c r="H13" s="96" t="s">
        <v>389</v>
      </c>
      <c r="I13" s="90" t="s">
        <v>256</v>
      </c>
      <c r="J13" s="75" t="s">
        <v>257</v>
      </c>
      <c r="K13" s="82" t="s">
        <v>252</v>
      </c>
      <c r="L13" s="83" t="s">
        <v>275</v>
      </c>
      <c r="M13" s="91" t="s">
        <v>330</v>
      </c>
      <c r="N13" s="92" t="s">
        <v>246</v>
      </c>
    </row>
    <row r="14" spans="1:14" s="61" customFormat="1" ht="52.5" customHeight="1" thickBot="1" x14ac:dyDescent="0.25">
      <c r="A14" s="465"/>
      <c r="B14" s="473"/>
      <c r="C14" s="85" t="s">
        <v>19</v>
      </c>
      <c r="D14" s="85" t="s">
        <v>238</v>
      </c>
      <c r="E14" s="93" t="s">
        <v>276</v>
      </c>
      <c r="F14" s="93" t="s">
        <v>277</v>
      </c>
      <c r="G14" s="99" t="s">
        <v>278</v>
      </c>
      <c r="H14" s="100" t="s">
        <v>391</v>
      </c>
      <c r="I14" s="90" t="s">
        <v>279</v>
      </c>
      <c r="J14" s="75" t="s">
        <v>267</v>
      </c>
      <c r="K14" s="101" t="s">
        <v>280</v>
      </c>
      <c r="L14" s="102" t="s">
        <v>281</v>
      </c>
      <c r="M14" s="91" t="s">
        <v>330</v>
      </c>
      <c r="N14" s="103" t="s">
        <v>246</v>
      </c>
    </row>
    <row r="15" spans="1:14" s="61" customFormat="1" ht="84.75" customHeight="1" x14ac:dyDescent="0.2">
      <c r="A15" s="465"/>
      <c r="B15" s="473" t="s">
        <v>282</v>
      </c>
      <c r="C15" s="474" t="s">
        <v>283</v>
      </c>
      <c r="D15" s="85" t="s">
        <v>284</v>
      </c>
      <c r="E15" s="85" t="s">
        <v>285</v>
      </c>
      <c r="F15" s="88" t="s">
        <v>286</v>
      </c>
      <c r="G15" s="89" t="s">
        <v>249</v>
      </c>
      <c r="H15" s="96" t="s">
        <v>390</v>
      </c>
      <c r="I15" s="90" t="s">
        <v>380</v>
      </c>
      <c r="J15" s="75" t="s">
        <v>267</v>
      </c>
      <c r="K15" s="82" t="s">
        <v>287</v>
      </c>
      <c r="L15" s="91" t="s">
        <v>288</v>
      </c>
      <c r="M15" s="92"/>
      <c r="N15" s="92"/>
    </row>
    <row r="16" spans="1:14" s="61" customFormat="1" ht="45" customHeight="1" thickBot="1" x14ac:dyDescent="0.25">
      <c r="A16" s="465"/>
      <c r="B16" s="468"/>
      <c r="C16" s="472"/>
      <c r="D16" s="80" t="s">
        <v>289</v>
      </c>
      <c r="E16" s="93" t="s">
        <v>44</v>
      </c>
      <c r="F16" s="93" t="s">
        <v>240</v>
      </c>
      <c r="G16" s="104" t="s">
        <v>290</v>
      </c>
      <c r="H16" s="96" t="s">
        <v>291</v>
      </c>
      <c r="I16" s="90" t="s">
        <v>292</v>
      </c>
      <c r="J16" s="75" t="s">
        <v>243</v>
      </c>
      <c r="K16" s="105" t="s">
        <v>280</v>
      </c>
      <c r="L16" s="106" t="s">
        <v>293</v>
      </c>
      <c r="M16" s="106" t="s">
        <v>294</v>
      </c>
      <c r="N16" s="107"/>
    </row>
    <row r="17" spans="1:14" s="61" customFormat="1" ht="48" customHeight="1" x14ac:dyDescent="0.2">
      <c r="A17" s="465"/>
      <c r="B17" s="108" t="s">
        <v>295</v>
      </c>
      <c r="C17" s="80" t="s">
        <v>296</v>
      </c>
      <c r="D17" s="108" t="s">
        <v>16</v>
      </c>
      <c r="E17" s="109" t="s">
        <v>44</v>
      </c>
      <c r="F17" s="109" t="s">
        <v>297</v>
      </c>
      <c r="G17" s="110" t="s">
        <v>290</v>
      </c>
      <c r="H17" s="111" t="s">
        <v>298</v>
      </c>
      <c r="I17" s="90" t="s">
        <v>299</v>
      </c>
      <c r="J17" s="75" t="s">
        <v>243</v>
      </c>
      <c r="K17" s="112" t="s">
        <v>300</v>
      </c>
      <c r="L17" s="113" t="s">
        <v>301</v>
      </c>
      <c r="M17" s="114" t="s">
        <v>302</v>
      </c>
      <c r="N17" s="115"/>
    </row>
    <row r="18" spans="1:14" s="61" customFormat="1" ht="38.25" customHeight="1" thickBot="1" x14ac:dyDescent="0.25">
      <c r="A18" s="466"/>
      <c r="B18" s="116" t="s">
        <v>14</v>
      </c>
      <c r="C18" s="85" t="s">
        <v>3</v>
      </c>
      <c r="D18" s="88" t="s">
        <v>13</v>
      </c>
      <c r="E18" s="85" t="s">
        <v>303</v>
      </c>
      <c r="F18" s="85" t="s">
        <v>240</v>
      </c>
      <c r="G18" s="99" t="s">
        <v>249</v>
      </c>
      <c r="H18" s="117" t="s">
        <v>332</v>
      </c>
      <c r="I18" s="98" t="s">
        <v>18</v>
      </c>
      <c r="J18" s="75" t="s">
        <v>243</v>
      </c>
      <c r="K18" s="118" t="s">
        <v>280</v>
      </c>
      <c r="L18" s="119" t="s">
        <v>304</v>
      </c>
      <c r="M18" s="119" t="s">
        <v>305</v>
      </c>
      <c r="N18" s="120"/>
    </row>
    <row r="19" spans="1:14" s="61" customFormat="1" ht="39.75" customHeight="1" x14ac:dyDescent="0.2">
      <c r="A19" s="475" t="s">
        <v>306</v>
      </c>
      <c r="B19" s="477" t="s">
        <v>307</v>
      </c>
      <c r="C19" s="121" t="s">
        <v>308</v>
      </c>
      <c r="D19" s="121"/>
      <c r="E19" s="122" t="s">
        <v>248</v>
      </c>
      <c r="F19" s="121" t="s">
        <v>240</v>
      </c>
      <c r="G19" s="123" t="s">
        <v>249</v>
      </c>
      <c r="H19" s="478" t="s">
        <v>309</v>
      </c>
      <c r="I19" s="124" t="s">
        <v>310</v>
      </c>
      <c r="J19" s="125" t="s">
        <v>243</v>
      </c>
      <c r="K19" s="126" t="s">
        <v>252</v>
      </c>
      <c r="L19" s="480" t="s">
        <v>311</v>
      </c>
      <c r="M19" s="127" t="s">
        <v>312</v>
      </c>
      <c r="N19" s="128" t="s">
        <v>246</v>
      </c>
    </row>
    <row r="20" spans="1:14" s="61" customFormat="1" ht="42.75" customHeight="1" thickBot="1" x14ac:dyDescent="0.25">
      <c r="A20" s="475"/>
      <c r="B20" s="477"/>
      <c r="C20" s="129" t="s">
        <v>313</v>
      </c>
      <c r="D20" s="130"/>
      <c r="E20" s="131" t="s">
        <v>248</v>
      </c>
      <c r="F20" s="132" t="s">
        <v>240</v>
      </c>
      <c r="G20" s="133" t="s">
        <v>249</v>
      </c>
      <c r="H20" s="479"/>
      <c r="I20" s="124" t="s">
        <v>314</v>
      </c>
      <c r="J20" s="125" t="s">
        <v>243</v>
      </c>
      <c r="K20" s="134" t="s">
        <v>252</v>
      </c>
      <c r="L20" s="481"/>
      <c r="M20" s="135" t="s">
        <v>315</v>
      </c>
      <c r="N20" s="136" t="s">
        <v>246</v>
      </c>
    </row>
    <row r="21" spans="1:14" s="61" customFormat="1" ht="37.5" customHeight="1" x14ac:dyDescent="0.2">
      <c r="A21" s="476"/>
      <c r="B21" s="482" t="s">
        <v>316</v>
      </c>
      <c r="C21" s="132" t="s">
        <v>308</v>
      </c>
      <c r="D21" s="132"/>
      <c r="E21" s="131" t="s">
        <v>248</v>
      </c>
      <c r="F21" s="132" t="s">
        <v>240</v>
      </c>
      <c r="G21" s="137" t="s">
        <v>249</v>
      </c>
      <c r="H21" s="478" t="s">
        <v>317</v>
      </c>
      <c r="I21" s="124" t="s">
        <v>310</v>
      </c>
      <c r="J21" s="125" t="s">
        <v>243</v>
      </c>
      <c r="K21" s="138" t="s">
        <v>252</v>
      </c>
      <c r="L21" s="480" t="s">
        <v>311</v>
      </c>
      <c r="M21" s="127" t="s">
        <v>312</v>
      </c>
      <c r="N21" s="139"/>
    </row>
    <row r="22" spans="1:14" s="61" customFormat="1" ht="40.5" customHeight="1" thickBot="1" x14ac:dyDescent="0.25">
      <c r="A22" s="476"/>
      <c r="B22" s="482"/>
      <c r="C22" s="131" t="s">
        <v>313</v>
      </c>
      <c r="D22" s="132"/>
      <c r="E22" s="131" t="s">
        <v>248</v>
      </c>
      <c r="F22" s="132" t="s">
        <v>240</v>
      </c>
      <c r="G22" s="137" t="s">
        <v>249</v>
      </c>
      <c r="H22" s="483"/>
      <c r="I22" s="124" t="s">
        <v>310</v>
      </c>
      <c r="J22" s="125" t="s">
        <v>243</v>
      </c>
      <c r="K22" s="140" t="s">
        <v>252</v>
      </c>
      <c r="L22" s="481"/>
      <c r="M22" s="135" t="s">
        <v>315</v>
      </c>
      <c r="N22" s="141"/>
    </row>
  </sheetData>
  <mergeCells count="15">
    <mergeCell ref="A19:A22"/>
    <mergeCell ref="B19:B20"/>
    <mergeCell ref="H19:H20"/>
    <mergeCell ref="L19:L20"/>
    <mergeCell ref="B21:B22"/>
    <mergeCell ref="H21:H22"/>
    <mergeCell ref="L21:L22"/>
    <mergeCell ref="A3:G3"/>
    <mergeCell ref="A6:A18"/>
    <mergeCell ref="B6:B8"/>
    <mergeCell ref="D6:D8"/>
    <mergeCell ref="F6:F7"/>
    <mergeCell ref="B9:B14"/>
    <mergeCell ref="B15:B16"/>
    <mergeCell ref="C15:C16"/>
  </mergeCells>
  <pageMargins left="0.7" right="0.7" top="0.78740157499999996" bottom="0.78740157499999996" header="0.3" footer="0.3"/>
  <pageSetup paperSize="9" orientation="portrait" horizontalDpi="100" verticalDpi="1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33"/>
  <sheetViews>
    <sheetView topLeftCell="A25" workbookViewId="0">
      <selection activeCell="Q18" sqref="Q18"/>
    </sheetView>
  </sheetViews>
  <sheetFormatPr baseColWidth="10" defaultColWidth="11.42578125" defaultRowHeight="12.75" x14ac:dyDescent="0.25"/>
  <cols>
    <col min="1" max="1" width="27.7109375" style="25" customWidth="1"/>
    <col min="2" max="2" width="10.7109375" style="25" customWidth="1"/>
    <col min="3" max="3" width="8.7109375" style="27" customWidth="1"/>
    <col min="4" max="4" width="12.7109375" style="25" customWidth="1"/>
    <col min="5" max="5" width="10.42578125" style="40" bestFit="1" customWidth="1"/>
    <col min="6" max="6" width="11.140625" style="41" customWidth="1"/>
    <col min="7" max="10" width="9.5703125" style="41" bestFit="1" customWidth="1"/>
    <col min="11" max="11" width="10.42578125" style="41" bestFit="1" customWidth="1"/>
    <col min="12" max="14" width="9.5703125" style="41" bestFit="1" customWidth="1"/>
    <col min="15" max="15" width="9.85546875" style="41" customWidth="1"/>
    <col min="16" max="16" width="8.140625" style="41" bestFit="1" customWidth="1"/>
    <col min="17" max="17" width="8" style="41" bestFit="1" customWidth="1"/>
    <col min="18" max="18" width="7.5703125" style="41" bestFit="1" customWidth="1"/>
    <col min="19" max="20" width="10.7109375" style="39" customWidth="1"/>
    <col min="21" max="21" width="8.7109375" style="39" customWidth="1"/>
    <col min="22" max="16384" width="11.42578125" style="27"/>
  </cols>
  <sheetData>
    <row r="1" spans="1:25" s="21" customFormat="1" ht="20.25" customHeight="1" x14ac:dyDescent="0.25">
      <c r="A1" s="21" t="s">
        <v>420</v>
      </c>
      <c r="E1" s="22"/>
      <c r="F1" s="22"/>
      <c r="G1" s="22"/>
      <c r="H1" s="22"/>
      <c r="I1" s="22"/>
      <c r="J1" s="22"/>
      <c r="K1" s="22"/>
      <c r="L1" s="22"/>
      <c r="M1" s="22"/>
      <c r="N1" s="22"/>
      <c r="O1" s="22"/>
      <c r="P1" s="22"/>
      <c r="Q1" s="22"/>
      <c r="R1" s="22"/>
      <c r="S1" s="23"/>
      <c r="T1" s="23"/>
      <c r="U1" s="24"/>
    </row>
    <row r="2" spans="1:25" s="25" customFormat="1" ht="15" customHeight="1" x14ac:dyDescent="0.25">
      <c r="A2" s="44" t="s">
        <v>188</v>
      </c>
      <c r="E2" s="26"/>
      <c r="F2" s="26"/>
      <c r="G2" s="26"/>
      <c r="H2" s="26"/>
      <c r="I2" s="26"/>
      <c r="J2" s="26"/>
      <c r="K2" s="26"/>
      <c r="L2" s="26"/>
      <c r="M2" s="26"/>
      <c r="N2" s="26"/>
      <c r="O2" s="26"/>
      <c r="P2" s="26"/>
      <c r="Q2" s="26"/>
      <c r="R2" s="26"/>
      <c r="S2" s="27"/>
      <c r="T2" s="27"/>
      <c r="U2" s="27"/>
    </row>
    <row r="3" spans="1:25" s="25" customFormat="1" ht="15" customHeight="1" x14ac:dyDescent="0.25">
      <c r="B3" s="26"/>
      <c r="S3" s="27"/>
      <c r="T3" s="27"/>
      <c r="U3" s="27"/>
    </row>
    <row r="4" spans="1:25" s="25" customFormat="1" ht="15" customHeight="1" x14ac:dyDescent="0.25">
      <c r="A4" s="142" t="s">
        <v>221</v>
      </c>
      <c r="B4" s="142"/>
      <c r="C4" s="142"/>
      <c r="D4" s="142"/>
      <c r="E4" s="142"/>
      <c r="F4" s="142"/>
      <c r="G4" s="142"/>
      <c r="H4" s="142"/>
      <c r="S4" s="27"/>
      <c r="T4" s="27"/>
      <c r="U4" s="27"/>
    </row>
    <row r="5" spans="1:25" s="25" customFormat="1" ht="15" customHeight="1" x14ac:dyDescent="0.25">
      <c r="B5" s="26"/>
      <c r="S5" s="27"/>
      <c r="T5" s="27"/>
      <c r="U5" s="27"/>
    </row>
    <row r="6" spans="1:25" s="25" customFormat="1" ht="15" customHeight="1" x14ac:dyDescent="0.25">
      <c r="A6" s="484" t="s">
        <v>189</v>
      </c>
      <c r="B6" s="484"/>
      <c r="C6" s="484"/>
      <c r="D6" s="484"/>
      <c r="E6" s="484"/>
      <c r="F6" s="484"/>
      <c r="G6" s="484"/>
      <c r="H6" s="484"/>
      <c r="I6" s="484"/>
      <c r="J6" s="484"/>
      <c r="K6" s="484"/>
      <c r="L6" s="484"/>
      <c r="M6" s="484"/>
      <c r="N6" s="484"/>
      <c r="O6" s="484"/>
      <c r="P6" s="484"/>
      <c r="Q6" s="484"/>
      <c r="R6" s="484"/>
      <c r="S6" s="158"/>
      <c r="T6" s="158"/>
      <c r="U6" s="158"/>
      <c r="V6" s="204"/>
      <c r="W6" s="204"/>
      <c r="X6" s="204"/>
      <c r="Y6" s="204"/>
    </row>
    <row r="7" spans="1:25" s="25" customFormat="1" ht="15" customHeight="1" x14ac:dyDescent="0.25">
      <c r="A7" s="204"/>
      <c r="B7" s="26"/>
      <c r="C7" s="204"/>
      <c r="D7" s="204"/>
      <c r="E7" s="204"/>
      <c r="F7" s="204"/>
      <c r="G7" s="204"/>
      <c r="H7" s="204"/>
      <c r="S7" s="27"/>
      <c r="T7" s="27"/>
      <c r="U7" s="27"/>
    </row>
    <row r="8" spans="1:25" s="25" customFormat="1" ht="15" customHeight="1" x14ac:dyDescent="0.25">
      <c r="B8" s="26"/>
      <c r="S8" s="27"/>
      <c r="T8" s="27"/>
      <c r="U8" s="27"/>
    </row>
    <row r="9" spans="1:25" s="28" customFormat="1" x14ac:dyDescent="0.25">
      <c r="A9" s="231" t="s">
        <v>47</v>
      </c>
      <c r="B9" s="231" t="s">
        <v>47</v>
      </c>
      <c r="C9" s="231" t="s">
        <v>48</v>
      </c>
      <c r="D9" s="330" t="s">
        <v>49</v>
      </c>
      <c r="E9" s="331"/>
      <c r="F9" s="332"/>
      <c r="G9" s="333"/>
      <c r="H9" s="333"/>
      <c r="I9" s="333"/>
      <c r="J9" s="333"/>
      <c r="K9" s="333" t="s">
        <v>50</v>
      </c>
      <c r="L9" s="333"/>
      <c r="M9" s="333"/>
      <c r="N9" s="333"/>
      <c r="O9" s="333"/>
      <c r="P9" s="333"/>
      <c r="Q9" s="333" t="s">
        <v>50</v>
      </c>
      <c r="R9" s="333" t="s">
        <v>50</v>
      </c>
      <c r="S9" s="334" t="s">
        <v>50</v>
      </c>
      <c r="T9" s="395" t="s">
        <v>51</v>
      </c>
      <c r="U9" s="335" t="s">
        <v>52</v>
      </c>
    </row>
    <row r="10" spans="1:25" s="28" customFormat="1" ht="15" customHeight="1" x14ac:dyDescent="0.25">
      <c r="A10" s="274" t="s">
        <v>53</v>
      </c>
      <c r="B10" s="274" t="s">
        <v>53</v>
      </c>
      <c r="C10" s="274" t="s">
        <v>54</v>
      </c>
      <c r="D10" s="300" t="s">
        <v>55</v>
      </c>
      <c r="E10" s="254"/>
      <c r="F10" s="209"/>
      <c r="G10" s="206"/>
      <c r="H10" s="206"/>
      <c r="I10" s="206"/>
      <c r="J10" s="206"/>
      <c r="K10" s="206"/>
      <c r="L10" s="206"/>
      <c r="M10" s="206"/>
      <c r="N10" s="206"/>
      <c r="O10" s="206"/>
      <c r="P10" s="206"/>
      <c r="Q10" s="206" t="s">
        <v>56</v>
      </c>
      <c r="R10" s="206" t="s">
        <v>56</v>
      </c>
      <c r="S10" s="264" t="s">
        <v>57</v>
      </c>
      <c r="T10" s="396"/>
      <c r="U10" s="329" t="s">
        <v>58</v>
      </c>
    </row>
    <row r="11" spans="1:25" s="28" customFormat="1" ht="15" customHeight="1" x14ac:dyDescent="0.25">
      <c r="A11" s="274" t="s">
        <v>59</v>
      </c>
      <c r="B11" s="274" t="s">
        <v>59</v>
      </c>
      <c r="C11" s="274"/>
      <c r="D11" s="301" t="s">
        <v>60</v>
      </c>
      <c r="E11" s="254"/>
      <c r="F11" s="326"/>
      <c r="G11" s="327"/>
      <c r="H11" s="327"/>
      <c r="I11" s="327"/>
      <c r="J11" s="327"/>
      <c r="K11" s="206" t="s">
        <v>61</v>
      </c>
      <c r="L11" s="327"/>
      <c r="M11" s="327"/>
      <c r="N11" s="327"/>
      <c r="O11" s="327"/>
      <c r="P11" s="327"/>
      <c r="Q11" s="206" t="s">
        <v>62</v>
      </c>
      <c r="R11" s="206" t="s">
        <v>63</v>
      </c>
      <c r="S11" s="264"/>
      <c r="T11" s="396"/>
      <c r="U11" s="329" t="s">
        <v>64</v>
      </c>
    </row>
    <row r="12" spans="1:25" s="29" customFormat="1" ht="15" customHeight="1" x14ac:dyDescent="0.25">
      <c r="A12" s="302"/>
      <c r="B12" s="275" t="s">
        <v>65</v>
      </c>
      <c r="C12" s="275"/>
      <c r="D12" s="303"/>
      <c r="E12" s="253"/>
      <c r="F12" s="271" t="s">
        <v>66</v>
      </c>
      <c r="G12" s="272" t="s">
        <v>67</v>
      </c>
      <c r="H12" s="272" t="s">
        <v>68</v>
      </c>
      <c r="I12" s="272" t="s">
        <v>69</v>
      </c>
      <c r="J12" s="272" t="s">
        <v>70</v>
      </c>
      <c r="K12" s="272" t="s">
        <v>71</v>
      </c>
      <c r="L12" s="272" t="s">
        <v>72</v>
      </c>
      <c r="M12" s="272" t="s">
        <v>73</v>
      </c>
      <c r="N12" s="272" t="s">
        <v>74</v>
      </c>
      <c r="O12" s="272" t="s">
        <v>417</v>
      </c>
      <c r="P12" s="272" t="s">
        <v>418</v>
      </c>
      <c r="Q12" s="328" t="s">
        <v>75</v>
      </c>
      <c r="R12" s="206" t="s">
        <v>76</v>
      </c>
      <c r="S12" s="265" t="s">
        <v>56</v>
      </c>
      <c r="T12" s="397" t="s">
        <v>56</v>
      </c>
      <c r="U12" s="218" t="s">
        <v>56</v>
      </c>
    </row>
    <row r="13" spans="1:25" s="28" customFormat="1" ht="13.5" thickBot="1" x14ac:dyDescent="0.3">
      <c r="A13" s="243"/>
      <c r="B13" s="267"/>
      <c r="C13" s="267" t="s">
        <v>77</v>
      </c>
      <c r="D13" s="304"/>
      <c r="E13" s="324"/>
      <c r="F13" s="273" t="s">
        <v>78</v>
      </c>
      <c r="G13" s="263" t="s">
        <v>78</v>
      </c>
      <c r="H13" s="263" t="s">
        <v>78</v>
      </c>
      <c r="I13" s="263" t="s">
        <v>78</v>
      </c>
      <c r="J13" s="263" t="s">
        <v>78</v>
      </c>
      <c r="K13" s="263" t="s">
        <v>78</v>
      </c>
      <c r="L13" s="263" t="s">
        <v>78</v>
      </c>
      <c r="M13" s="263" t="s">
        <v>78</v>
      </c>
      <c r="N13" s="263" t="s">
        <v>78</v>
      </c>
      <c r="O13" s="263" t="s">
        <v>78</v>
      </c>
      <c r="P13" s="263" t="s">
        <v>78</v>
      </c>
      <c r="Q13" s="263" t="s">
        <v>78</v>
      </c>
      <c r="R13" s="263" t="s">
        <v>78</v>
      </c>
      <c r="S13" s="266" t="s">
        <v>78</v>
      </c>
      <c r="T13" s="398" t="s">
        <v>77</v>
      </c>
      <c r="U13" s="219" t="s">
        <v>79</v>
      </c>
    </row>
    <row r="14" spans="1:25" x14ac:dyDescent="0.25">
      <c r="A14" s="305"/>
      <c r="B14" s="268"/>
      <c r="C14" s="306"/>
      <c r="D14" s="307"/>
      <c r="E14" s="205"/>
      <c r="F14" s="207"/>
      <c r="G14" s="268"/>
      <c r="H14" s="268"/>
      <c r="I14" s="268"/>
      <c r="J14" s="268"/>
      <c r="K14" s="268"/>
      <c r="L14" s="268"/>
      <c r="M14" s="268"/>
      <c r="N14" s="268"/>
      <c r="O14" s="268"/>
      <c r="P14" s="268"/>
      <c r="Q14" s="268"/>
      <c r="R14" s="268"/>
      <c r="S14" s="208"/>
      <c r="T14" s="399"/>
      <c r="U14" s="282"/>
    </row>
    <row r="15" spans="1:25" s="30" customFormat="1" x14ac:dyDescent="0.25">
      <c r="A15" s="244" t="s">
        <v>80</v>
      </c>
      <c r="B15" s="223"/>
      <c r="C15" s="222"/>
      <c r="D15" s="323"/>
      <c r="E15" s="297"/>
      <c r="F15" s="221"/>
      <c r="G15" s="223"/>
      <c r="H15" s="223"/>
      <c r="I15" s="223"/>
      <c r="J15" s="223"/>
      <c r="K15" s="223"/>
      <c r="L15" s="223"/>
      <c r="M15" s="223"/>
      <c r="N15" s="223"/>
      <c r="O15" s="223"/>
      <c r="P15" s="223"/>
      <c r="Q15" s="223"/>
      <c r="R15" s="223"/>
      <c r="S15" s="228"/>
      <c r="T15" s="400"/>
      <c r="U15" s="223"/>
    </row>
    <row r="16" spans="1:25" s="30" customFormat="1" x14ac:dyDescent="0.25">
      <c r="A16" s="245"/>
      <c r="B16" s="226"/>
      <c r="C16" s="225"/>
      <c r="D16" s="336"/>
      <c r="E16" s="325"/>
      <c r="F16" s="224"/>
      <c r="G16" s="226"/>
      <c r="H16" s="226"/>
      <c r="I16" s="226"/>
      <c r="J16" s="226"/>
      <c r="K16" s="226"/>
      <c r="L16" s="226"/>
      <c r="M16" s="226"/>
      <c r="N16" s="226"/>
      <c r="O16" s="226"/>
      <c r="P16" s="226"/>
      <c r="Q16" s="226"/>
      <c r="R16" s="226"/>
      <c r="S16" s="229"/>
      <c r="T16" s="401"/>
      <c r="U16" s="226"/>
    </row>
    <row r="17" spans="1:21" s="31" customFormat="1" ht="14.25" customHeight="1" x14ac:dyDescent="0.25">
      <c r="A17" s="354" t="s">
        <v>81</v>
      </c>
      <c r="B17" s="231"/>
      <c r="C17" s="262"/>
      <c r="D17" s="308"/>
      <c r="E17" s="295"/>
      <c r="F17" s="269"/>
      <c r="G17" s="255"/>
      <c r="H17" s="255"/>
      <c r="I17" s="255"/>
      <c r="J17" s="255"/>
      <c r="K17" s="255"/>
      <c r="L17" s="255"/>
      <c r="M17" s="255"/>
      <c r="N17" s="255"/>
      <c r="O17" s="255"/>
      <c r="P17" s="255"/>
      <c r="Q17" s="255"/>
      <c r="R17" s="255"/>
      <c r="S17" s="256"/>
      <c r="T17" s="402"/>
      <c r="U17" s="257"/>
    </row>
    <row r="18" spans="1:21" x14ac:dyDescent="0.25">
      <c r="A18" s="232" t="s">
        <v>82</v>
      </c>
      <c r="B18" s="232" t="s">
        <v>83</v>
      </c>
      <c r="C18" s="276" t="s">
        <v>84</v>
      </c>
      <c r="D18" s="309" t="s">
        <v>85</v>
      </c>
      <c r="E18" s="284"/>
      <c r="F18" s="143">
        <v>0</v>
      </c>
      <c r="G18" s="144">
        <v>0</v>
      </c>
      <c r="H18" s="144">
        <v>0</v>
      </c>
      <c r="I18" s="144">
        <v>0</v>
      </c>
      <c r="J18" s="144">
        <v>0</v>
      </c>
      <c r="K18" s="144">
        <v>0</v>
      </c>
      <c r="L18" s="144">
        <v>1</v>
      </c>
      <c r="M18" s="144">
        <v>12</v>
      </c>
      <c r="N18" s="144">
        <v>9</v>
      </c>
      <c r="O18" s="144">
        <v>3</v>
      </c>
      <c r="P18" s="144">
        <v>1</v>
      </c>
      <c r="Q18" s="144">
        <v>26</v>
      </c>
      <c r="R18" s="144">
        <v>82.401619594947903</v>
      </c>
      <c r="S18" s="145">
        <v>108.401619594948</v>
      </c>
      <c r="T18" s="146">
        <v>1742.2047556011501</v>
      </c>
      <c r="U18" s="45">
        <v>6.0067976787931094</v>
      </c>
    </row>
    <row r="19" spans="1:21" x14ac:dyDescent="0.25">
      <c r="A19" s="268" t="s">
        <v>82</v>
      </c>
      <c r="B19" s="268" t="s">
        <v>86</v>
      </c>
      <c r="C19" s="277" t="s">
        <v>87</v>
      </c>
      <c r="D19" s="310" t="s">
        <v>88</v>
      </c>
      <c r="E19" s="285"/>
      <c r="F19" s="143">
        <v>0</v>
      </c>
      <c r="G19" s="144">
        <v>0</v>
      </c>
      <c r="H19" s="144">
        <v>0</v>
      </c>
      <c r="I19" s="144">
        <v>0</v>
      </c>
      <c r="J19" s="144">
        <v>0</v>
      </c>
      <c r="K19" s="144">
        <v>0</v>
      </c>
      <c r="L19" s="144">
        <v>0</v>
      </c>
      <c r="M19" s="144">
        <v>1</v>
      </c>
      <c r="N19" s="144">
        <v>5</v>
      </c>
      <c r="O19" s="144">
        <v>3</v>
      </c>
      <c r="P19" s="144">
        <v>1</v>
      </c>
      <c r="Q19" s="144">
        <v>10</v>
      </c>
      <c r="R19" s="144">
        <v>18.448123789913701</v>
      </c>
      <c r="S19" s="145">
        <v>28.448123789913701</v>
      </c>
      <c r="T19" s="146">
        <v>1056.9706347090601</v>
      </c>
      <c r="U19" s="45">
        <v>3.5543834300000001</v>
      </c>
    </row>
    <row r="20" spans="1:21" x14ac:dyDescent="0.25">
      <c r="A20" s="214" t="s">
        <v>89</v>
      </c>
      <c r="B20" s="214"/>
      <c r="C20" s="278" t="s">
        <v>90</v>
      </c>
      <c r="D20" s="311" t="s">
        <v>88</v>
      </c>
      <c r="E20" s="286"/>
      <c r="F20" s="143">
        <v>0</v>
      </c>
      <c r="G20" s="144">
        <v>0</v>
      </c>
      <c r="H20" s="144">
        <v>1</v>
      </c>
      <c r="I20" s="144">
        <v>0</v>
      </c>
      <c r="J20" s="144">
        <v>0</v>
      </c>
      <c r="K20" s="144">
        <v>0</v>
      </c>
      <c r="L20" s="144">
        <v>1</v>
      </c>
      <c r="M20" s="144">
        <v>0</v>
      </c>
      <c r="N20" s="144">
        <v>0</v>
      </c>
      <c r="O20" s="144">
        <v>1</v>
      </c>
      <c r="P20" s="144">
        <v>1</v>
      </c>
      <c r="Q20" s="144">
        <v>4</v>
      </c>
      <c r="R20" s="144">
        <v>1.22987491932758</v>
      </c>
      <c r="S20" s="145">
        <v>5.22987491932758</v>
      </c>
      <c r="T20" s="146">
        <v>570.67843911817704</v>
      </c>
      <c r="U20" s="45">
        <v>3.0157350727164198</v>
      </c>
    </row>
    <row r="21" spans="1:21" ht="13.5" customHeight="1" x14ac:dyDescent="0.25">
      <c r="A21" s="305" t="s">
        <v>91</v>
      </c>
      <c r="B21" s="489" t="s">
        <v>92</v>
      </c>
      <c r="C21" s="276" t="s">
        <v>93</v>
      </c>
      <c r="D21" s="485" t="s">
        <v>94</v>
      </c>
      <c r="E21" s="285"/>
      <c r="F21" s="143">
        <v>0</v>
      </c>
      <c r="G21" s="144">
        <v>0</v>
      </c>
      <c r="H21" s="144">
        <v>0</v>
      </c>
      <c r="I21" s="144">
        <v>0</v>
      </c>
      <c r="J21" s="144">
        <v>0</v>
      </c>
      <c r="K21" s="144">
        <v>0</v>
      </c>
      <c r="L21" s="144">
        <v>1</v>
      </c>
      <c r="M21" s="144">
        <v>1</v>
      </c>
      <c r="N21" s="144">
        <v>6</v>
      </c>
      <c r="O21" s="144">
        <v>2</v>
      </c>
      <c r="P21" s="144">
        <v>0</v>
      </c>
      <c r="Q21" s="144">
        <v>10</v>
      </c>
      <c r="R21" s="144">
        <v>20.9078736285689</v>
      </c>
      <c r="S21" s="145">
        <v>30.907873628568801</v>
      </c>
      <c r="T21" s="146">
        <v>523.61917948731696</v>
      </c>
      <c r="U21" s="45">
        <v>1.79889213272727</v>
      </c>
    </row>
    <row r="22" spans="1:21" x14ac:dyDescent="0.25">
      <c r="A22" s="305" t="s">
        <v>91</v>
      </c>
      <c r="B22" s="489"/>
      <c r="C22" s="277" t="s">
        <v>87</v>
      </c>
      <c r="D22" s="486"/>
      <c r="E22" s="285"/>
      <c r="F22" s="143">
        <v>0</v>
      </c>
      <c r="G22" s="144">
        <v>0</v>
      </c>
      <c r="H22" s="144">
        <v>0</v>
      </c>
      <c r="I22" s="144">
        <v>0</v>
      </c>
      <c r="J22" s="144">
        <v>0</v>
      </c>
      <c r="K22" s="144">
        <v>0</v>
      </c>
      <c r="L22" s="144">
        <v>0</v>
      </c>
      <c r="M22" s="144">
        <v>1</v>
      </c>
      <c r="N22" s="144">
        <v>1</v>
      </c>
      <c r="O22" s="144">
        <v>1</v>
      </c>
      <c r="P22" s="144">
        <v>2</v>
      </c>
      <c r="Q22" s="144">
        <v>5</v>
      </c>
      <c r="R22" s="144">
        <v>4.9194996773103199</v>
      </c>
      <c r="S22" s="145">
        <v>9.9194996773103199</v>
      </c>
      <c r="T22" s="146">
        <v>371.47596113817298</v>
      </c>
      <c r="U22" s="45">
        <v>1.2933378</v>
      </c>
    </row>
    <row r="23" spans="1:21" x14ac:dyDescent="0.25">
      <c r="A23" s="305" t="s">
        <v>95</v>
      </c>
      <c r="B23" s="490"/>
      <c r="C23" s="278" t="s">
        <v>90</v>
      </c>
      <c r="D23" s="487"/>
      <c r="E23" s="285"/>
      <c r="F23" s="143">
        <v>0</v>
      </c>
      <c r="G23" s="144">
        <v>0</v>
      </c>
      <c r="H23" s="144">
        <v>0</v>
      </c>
      <c r="I23" s="144">
        <v>0</v>
      </c>
      <c r="J23" s="144">
        <v>0</v>
      </c>
      <c r="K23" s="144">
        <v>0</v>
      </c>
      <c r="L23" s="144">
        <v>0</v>
      </c>
      <c r="M23" s="144">
        <v>0</v>
      </c>
      <c r="N23" s="144">
        <v>0</v>
      </c>
      <c r="O23" s="144">
        <v>0</v>
      </c>
      <c r="P23" s="144">
        <v>0</v>
      </c>
      <c r="Q23" s="144">
        <v>0</v>
      </c>
      <c r="R23" s="144">
        <v>1.22987491932758</v>
      </c>
      <c r="S23" s="145">
        <v>1.22987491932758</v>
      </c>
      <c r="T23" s="146">
        <v>272.99174006665402</v>
      </c>
      <c r="U23" s="45">
        <v>0.84668434782608704</v>
      </c>
    </row>
    <row r="24" spans="1:21" x14ac:dyDescent="0.25">
      <c r="A24" s="232" t="s">
        <v>96</v>
      </c>
      <c r="B24" s="232" t="s">
        <v>83</v>
      </c>
      <c r="C24" s="276" t="s">
        <v>84</v>
      </c>
      <c r="D24" s="309" t="s">
        <v>97</v>
      </c>
      <c r="E24" s="284"/>
      <c r="F24" s="143">
        <v>0</v>
      </c>
      <c r="G24" s="144">
        <v>0</v>
      </c>
      <c r="H24" s="144">
        <v>0</v>
      </c>
      <c r="I24" s="144">
        <v>0</v>
      </c>
      <c r="J24" s="144">
        <v>0</v>
      </c>
      <c r="K24" s="144">
        <v>0</v>
      </c>
      <c r="L24" s="144">
        <v>0</v>
      </c>
      <c r="M24" s="144">
        <v>0</v>
      </c>
      <c r="N24" s="144">
        <v>0</v>
      </c>
      <c r="O24" s="144">
        <v>0</v>
      </c>
      <c r="P24" s="144">
        <v>0</v>
      </c>
      <c r="Q24" s="144">
        <v>0</v>
      </c>
      <c r="R24" s="144">
        <v>0</v>
      </c>
      <c r="S24" s="145">
        <v>0</v>
      </c>
      <c r="T24" s="146">
        <v>0</v>
      </c>
      <c r="U24" s="45">
        <v>0</v>
      </c>
    </row>
    <row r="25" spans="1:21" x14ac:dyDescent="0.25">
      <c r="A25" s="268" t="s">
        <v>96</v>
      </c>
      <c r="B25" s="268"/>
      <c r="C25" s="277" t="s">
        <v>87</v>
      </c>
      <c r="D25" s="310" t="s">
        <v>98</v>
      </c>
      <c r="E25" s="285"/>
      <c r="F25" s="143">
        <v>0</v>
      </c>
      <c r="G25" s="144">
        <v>0</v>
      </c>
      <c r="H25" s="144">
        <v>0</v>
      </c>
      <c r="I25" s="144">
        <v>0</v>
      </c>
      <c r="J25" s="144">
        <v>0</v>
      </c>
      <c r="K25" s="144">
        <v>0</v>
      </c>
      <c r="L25" s="144">
        <v>0</v>
      </c>
      <c r="M25" s="144">
        <v>0</v>
      </c>
      <c r="N25" s="144">
        <v>0</v>
      </c>
      <c r="O25" s="144">
        <v>0</v>
      </c>
      <c r="P25" s="144">
        <v>1</v>
      </c>
      <c r="Q25" s="144">
        <v>1</v>
      </c>
      <c r="R25" s="144">
        <v>0</v>
      </c>
      <c r="S25" s="145">
        <v>1</v>
      </c>
      <c r="T25" s="146">
        <v>45</v>
      </c>
      <c r="U25" s="45">
        <v>0.167994</v>
      </c>
    </row>
    <row r="26" spans="1:21" x14ac:dyDescent="0.25">
      <c r="A26" s="214" t="s">
        <v>96</v>
      </c>
      <c r="B26" s="214"/>
      <c r="C26" s="278" t="s">
        <v>90</v>
      </c>
      <c r="D26" s="311" t="s">
        <v>99</v>
      </c>
      <c r="E26" s="286"/>
      <c r="F26" s="143">
        <v>0</v>
      </c>
      <c r="G26" s="144">
        <v>0</v>
      </c>
      <c r="H26" s="144">
        <v>0</v>
      </c>
      <c r="I26" s="144">
        <v>0</v>
      </c>
      <c r="J26" s="144">
        <v>0</v>
      </c>
      <c r="K26" s="144">
        <v>0</v>
      </c>
      <c r="L26" s="144">
        <v>0</v>
      </c>
      <c r="M26" s="144">
        <v>0</v>
      </c>
      <c r="N26" s="144">
        <v>0</v>
      </c>
      <c r="O26" s="144">
        <v>0</v>
      </c>
      <c r="P26" s="144">
        <v>0</v>
      </c>
      <c r="Q26" s="144">
        <v>0</v>
      </c>
      <c r="R26" s="144">
        <v>2.4597498386551599</v>
      </c>
      <c r="S26" s="145">
        <v>2.4597498386551599</v>
      </c>
      <c r="T26" s="146">
        <v>196.057704229688</v>
      </c>
      <c r="U26" s="45">
        <v>0.64814759999999993</v>
      </c>
    </row>
    <row r="27" spans="1:21" x14ac:dyDescent="0.25">
      <c r="A27" s="283" t="s">
        <v>100</v>
      </c>
      <c r="B27" s="283" t="s">
        <v>83</v>
      </c>
      <c r="C27" s="270" t="s">
        <v>90</v>
      </c>
      <c r="D27" s="312" t="s">
        <v>101</v>
      </c>
      <c r="E27" s="287"/>
      <c r="F27" s="143">
        <v>0</v>
      </c>
      <c r="G27" s="144">
        <v>0</v>
      </c>
      <c r="H27" s="144">
        <v>0</v>
      </c>
      <c r="I27" s="144">
        <v>0</v>
      </c>
      <c r="J27" s="144">
        <v>0</v>
      </c>
      <c r="K27" s="144">
        <v>0</v>
      </c>
      <c r="L27" s="144">
        <v>0</v>
      </c>
      <c r="M27" s="144">
        <v>0</v>
      </c>
      <c r="N27" s="144">
        <v>0</v>
      </c>
      <c r="O27" s="144">
        <v>0</v>
      </c>
      <c r="P27" s="144">
        <v>0</v>
      </c>
      <c r="Q27" s="144">
        <v>0</v>
      </c>
      <c r="R27" s="144">
        <v>0</v>
      </c>
      <c r="S27" s="145">
        <v>0</v>
      </c>
      <c r="T27" s="146">
        <v>0</v>
      </c>
      <c r="U27" s="45">
        <v>0</v>
      </c>
    </row>
    <row r="28" spans="1:21" x14ac:dyDescent="0.25">
      <c r="A28" s="283" t="s">
        <v>102</v>
      </c>
      <c r="B28" s="283" t="s">
        <v>83</v>
      </c>
      <c r="C28" s="280" t="s">
        <v>103</v>
      </c>
      <c r="D28" s="312" t="s">
        <v>104</v>
      </c>
      <c r="E28" s="287"/>
      <c r="F28" s="143">
        <v>0</v>
      </c>
      <c r="G28" s="144">
        <v>0</v>
      </c>
      <c r="H28" s="144">
        <v>0</v>
      </c>
      <c r="I28" s="144">
        <v>0</v>
      </c>
      <c r="J28" s="144">
        <v>0</v>
      </c>
      <c r="K28" s="144">
        <v>0</v>
      </c>
      <c r="L28" s="144">
        <v>0</v>
      </c>
      <c r="M28" s="144">
        <v>0</v>
      </c>
      <c r="N28" s="144">
        <v>0</v>
      </c>
      <c r="O28" s="144">
        <v>0</v>
      </c>
      <c r="P28" s="144">
        <v>0</v>
      </c>
      <c r="Q28" s="144">
        <v>0</v>
      </c>
      <c r="R28" s="144">
        <v>0</v>
      </c>
      <c r="S28" s="145">
        <v>0</v>
      </c>
      <c r="T28" s="146">
        <v>0</v>
      </c>
      <c r="U28" s="45">
        <v>0</v>
      </c>
    </row>
    <row r="29" spans="1:21" ht="13.5" thickBot="1" x14ac:dyDescent="0.3">
      <c r="A29" s="211" t="s">
        <v>105</v>
      </c>
      <c r="B29" s="211" t="s">
        <v>83</v>
      </c>
      <c r="C29" s="281" t="s">
        <v>103</v>
      </c>
      <c r="D29" s="313" t="s">
        <v>106</v>
      </c>
      <c r="E29" s="288"/>
      <c r="F29" s="147">
        <v>0</v>
      </c>
      <c r="G29" s="148">
        <v>0</v>
      </c>
      <c r="H29" s="148">
        <v>0</v>
      </c>
      <c r="I29" s="148">
        <v>0</v>
      </c>
      <c r="J29" s="148">
        <v>0</v>
      </c>
      <c r="K29" s="148">
        <v>0</v>
      </c>
      <c r="L29" s="148">
        <v>0</v>
      </c>
      <c r="M29" s="148">
        <v>0</v>
      </c>
      <c r="N29" s="148">
        <v>0</v>
      </c>
      <c r="O29" s="148">
        <v>0</v>
      </c>
      <c r="P29" s="148">
        <v>0</v>
      </c>
      <c r="Q29" s="148">
        <v>0</v>
      </c>
      <c r="R29" s="148">
        <v>0</v>
      </c>
      <c r="S29" s="149">
        <v>0</v>
      </c>
      <c r="T29" s="154">
        <v>0</v>
      </c>
      <c r="U29" s="46">
        <v>0</v>
      </c>
    </row>
    <row r="30" spans="1:21" ht="15" customHeight="1" x14ac:dyDescent="0.25">
      <c r="A30" s="214" t="s">
        <v>107</v>
      </c>
      <c r="B30" s="214"/>
      <c r="C30" s="258"/>
      <c r="D30" s="314"/>
      <c r="E30" s="286"/>
      <c r="F30" s="150">
        <v>0</v>
      </c>
      <c r="G30" s="151">
        <v>0</v>
      </c>
      <c r="H30" s="151">
        <v>1</v>
      </c>
      <c r="I30" s="151">
        <v>0</v>
      </c>
      <c r="J30" s="151">
        <v>0</v>
      </c>
      <c r="K30" s="151">
        <v>0</v>
      </c>
      <c r="L30" s="151">
        <v>3</v>
      </c>
      <c r="M30" s="151">
        <v>15</v>
      </c>
      <c r="N30" s="151">
        <v>21</v>
      </c>
      <c r="O30" s="151">
        <v>10</v>
      </c>
      <c r="P30" s="151">
        <v>6</v>
      </c>
      <c r="Q30" s="151">
        <v>56</v>
      </c>
      <c r="R30" s="151">
        <v>131.59661636805114</v>
      </c>
      <c r="S30" s="152">
        <v>187.59661636805117</v>
      </c>
      <c r="T30" s="153">
        <v>4778.9984143502188</v>
      </c>
      <c r="U30" s="47">
        <v>17.331972062062885</v>
      </c>
    </row>
    <row r="31" spans="1:21" s="32" customFormat="1" x14ac:dyDescent="0.25">
      <c r="A31" s="355" t="s">
        <v>108</v>
      </c>
      <c r="B31" s="283"/>
      <c r="C31" s="270"/>
      <c r="D31" s="312"/>
      <c r="E31" s="289"/>
      <c r="F31" s="358"/>
      <c r="G31" s="357"/>
      <c r="H31" s="357"/>
      <c r="I31" s="357"/>
      <c r="J31" s="357"/>
      <c r="K31" s="357"/>
      <c r="L31" s="357"/>
      <c r="M31" s="357"/>
      <c r="N31" s="357"/>
      <c r="O31" s="357"/>
      <c r="P31" s="357"/>
      <c r="Q31" s="357"/>
      <c r="R31" s="357"/>
      <c r="S31" s="359"/>
      <c r="T31" s="403"/>
      <c r="U31" s="417"/>
    </row>
    <row r="32" spans="1:21" x14ac:dyDescent="0.25">
      <c r="A32" s="230" t="s">
        <v>109</v>
      </c>
      <c r="B32" s="283" t="s">
        <v>110</v>
      </c>
      <c r="C32" s="270"/>
      <c r="D32" s="312" t="s">
        <v>111</v>
      </c>
      <c r="E32" s="287"/>
      <c r="F32" s="143">
        <v>3</v>
      </c>
      <c r="G32" s="144">
        <v>0</v>
      </c>
      <c r="H32" s="144">
        <v>0</v>
      </c>
      <c r="I32" s="144">
        <v>1</v>
      </c>
      <c r="J32" s="144">
        <v>2</v>
      </c>
      <c r="K32" s="144">
        <v>4</v>
      </c>
      <c r="L32" s="144">
        <v>6</v>
      </c>
      <c r="M32" s="144">
        <v>11</v>
      </c>
      <c r="N32" s="144">
        <v>28</v>
      </c>
      <c r="O32" s="144">
        <v>58</v>
      </c>
      <c r="P32" s="144">
        <v>8</v>
      </c>
      <c r="Q32" s="144">
        <v>121</v>
      </c>
      <c r="R32" s="144">
        <v>24.597498386551599</v>
      </c>
      <c r="S32" s="145">
        <v>145.59749838655199</v>
      </c>
      <c r="T32" s="146">
        <v>929.62114486029498</v>
      </c>
      <c r="U32" s="45">
        <v>2.3059076195555601</v>
      </c>
    </row>
    <row r="33" spans="1:21" ht="40.5" customHeight="1" x14ac:dyDescent="0.25">
      <c r="A33" s="246" t="s">
        <v>112</v>
      </c>
      <c r="B33" s="488" t="s">
        <v>113</v>
      </c>
      <c r="C33" s="488"/>
      <c r="D33" s="312" t="s">
        <v>111</v>
      </c>
      <c r="E33" s="287"/>
      <c r="F33" s="143">
        <v>5</v>
      </c>
      <c r="G33" s="144">
        <v>1</v>
      </c>
      <c r="H33" s="144">
        <v>0</v>
      </c>
      <c r="I33" s="144">
        <v>2</v>
      </c>
      <c r="J33" s="144">
        <v>9</v>
      </c>
      <c r="K33" s="144">
        <v>44</v>
      </c>
      <c r="L33" s="144">
        <v>56</v>
      </c>
      <c r="M33" s="144">
        <v>81</v>
      </c>
      <c r="N33" s="144">
        <v>61</v>
      </c>
      <c r="O33" s="144">
        <v>52</v>
      </c>
      <c r="P33" s="144">
        <v>11</v>
      </c>
      <c r="Q33" s="144">
        <v>322</v>
      </c>
      <c r="R33" s="144">
        <v>211.53848612434399</v>
      </c>
      <c r="S33" s="145">
        <v>533.53848612434501</v>
      </c>
      <c r="T33" s="146">
        <v>4388.39242552425</v>
      </c>
      <c r="U33" s="45">
        <v>11.7049537145454</v>
      </c>
    </row>
    <row r="34" spans="1:21" x14ac:dyDescent="0.25">
      <c r="A34" s="230" t="s">
        <v>114</v>
      </c>
      <c r="B34" s="233" t="s">
        <v>115</v>
      </c>
      <c r="C34" s="279"/>
      <c r="D34" s="312" t="s">
        <v>111</v>
      </c>
      <c r="E34" s="287"/>
      <c r="F34" s="143">
        <v>1</v>
      </c>
      <c r="G34" s="144">
        <v>0</v>
      </c>
      <c r="H34" s="144">
        <v>0</v>
      </c>
      <c r="I34" s="144">
        <v>0</v>
      </c>
      <c r="J34" s="144">
        <v>2</v>
      </c>
      <c r="K34" s="144">
        <v>13</v>
      </c>
      <c r="L34" s="144">
        <v>37</v>
      </c>
      <c r="M34" s="144">
        <v>129</v>
      </c>
      <c r="N34" s="144">
        <v>152</v>
      </c>
      <c r="O34" s="144">
        <v>70</v>
      </c>
      <c r="P34" s="144">
        <v>15</v>
      </c>
      <c r="Q34" s="144">
        <v>419</v>
      </c>
      <c r="R34" s="144">
        <v>383.72097483020599</v>
      </c>
      <c r="S34" s="145">
        <v>802.72097483020696</v>
      </c>
      <c r="T34" s="146">
        <v>5468.3530572084501</v>
      </c>
      <c r="U34" s="45">
        <v>11.513564722693101</v>
      </c>
    </row>
    <row r="35" spans="1:21" ht="38.25" x14ac:dyDescent="0.25">
      <c r="A35" s="230" t="s">
        <v>116</v>
      </c>
      <c r="B35" s="234" t="s">
        <v>117</v>
      </c>
      <c r="C35" s="270" t="s">
        <v>118</v>
      </c>
      <c r="D35" s="315" t="s">
        <v>119</v>
      </c>
      <c r="E35" s="287"/>
      <c r="F35" s="143">
        <v>0</v>
      </c>
      <c r="G35" s="144">
        <v>0</v>
      </c>
      <c r="H35" s="144">
        <v>0</v>
      </c>
      <c r="I35" s="144">
        <v>0</v>
      </c>
      <c r="J35" s="144">
        <v>0</v>
      </c>
      <c r="K35" s="144">
        <v>0</v>
      </c>
      <c r="L35" s="144">
        <v>0</v>
      </c>
      <c r="M35" s="144">
        <v>0</v>
      </c>
      <c r="N35" s="144">
        <v>0</v>
      </c>
      <c r="O35" s="144">
        <v>0</v>
      </c>
      <c r="P35" s="144">
        <v>0</v>
      </c>
      <c r="Q35" s="144">
        <v>0</v>
      </c>
      <c r="R35" s="144">
        <v>0</v>
      </c>
      <c r="S35" s="145">
        <v>0</v>
      </c>
      <c r="T35" s="146">
        <v>0</v>
      </c>
      <c r="U35" s="45">
        <v>0</v>
      </c>
    </row>
    <row r="36" spans="1:21" x14ac:dyDescent="0.25">
      <c r="A36" s="246" t="s">
        <v>120</v>
      </c>
      <c r="B36" s="283" t="s">
        <v>121</v>
      </c>
      <c r="C36" s="270"/>
      <c r="D36" s="312" t="s">
        <v>111</v>
      </c>
      <c r="E36" s="287"/>
      <c r="F36" s="143">
        <v>3</v>
      </c>
      <c r="G36" s="144">
        <v>2</v>
      </c>
      <c r="H36" s="144">
        <v>10</v>
      </c>
      <c r="I36" s="144">
        <v>19</v>
      </c>
      <c r="J36" s="144">
        <v>3</v>
      </c>
      <c r="K36" s="144">
        <v>4</v>
      </c>
      <c r="L36" s="144">
        <v>1</v>
      </c>
      <c r="M36" s="144">
        <v>0</v>
      </c>
      <c r="N36" s="144">
        <v>0</v>
      </c>
      <c r="O36" s="144">
        <v>0</v>
      </c>
      <c r="P36" s="144">
        <v>0</v>
      </c>
      <c r="Q36" s="144">
        <v>42</v>
      </c>
      <c r="R36" s="144">
        <v>31.976747902517101</v>
      </c>
      <c r="S36" s="145">
        <v>73.976747902517104</v>
      </c>
      <c r="T36" s="146">
        <v>1064.54591256089</v>
      </c>
      <c r="U36" s="45">
        <v>1.3569652173913</v>
      </c>
    </row>
    <row r="37" spans="1:21" x14ac:dyDescent="0.25">
      <c r="A37" s="230" t="s">
        <v>122</v>
      </c>
      <c r="B37" s="283" t="s">
        <v>123</v>
      </c>
      <c r="C37" s="270"/>
      <c r="D37" s="312" t="s">
        <v>111</v>
      </c>
      <c r="E37" s="287"/>
      <c r="F37" s="143">
        <v>0</v>
      </c>
      <c r="G37" s="144">
        <v>0</v>
      </c>
      <c r="H37" s="144">
        <v>0</v>
      </c>
      <c r="I37" s="144">
        <v>0</v>
      </c>
      <c r="J37" s="144">
        <v>0</v>
      </c>
      <c r="K37" s="144">
        <v>0</v>
      </c>
      <c r="L37" s="144">
        <v>0</v>
      </c>
      <c r="M37" s="144">
        <v>0</v>
      </c>
      <c r="N37" s="144">
        <v>0</v>
      </c>
      <c r="O37" s="144">
        <v>0</v>
      </c>
      <c r="P37" s="144">
        <v>0</v>
      </c>
      <c r="Q37" s="144">
        <v>0</v>
      </c>
      <c r="R37" s="144">
        <v>0</v>
      </c>
      <c r="S37" s="145">
        <v>0</v>
      </c>
      <c r="T37" s="146">
        <v>0</v>
      </c>
      <c r="U37" s="45">
        <v>0</v>
      </c>
    </row>
    <row r="38" spans="1:21" x14ac:dyDescent="0.25">
      <c r="A38" s="230" t="s">
        <v>124</v>
      </c>
      <c r="B38" s="283" t="s">
        <v>125</v>
      </c>
      <c r="C38" s="270"/>
      <c r="D38" s="312" t="s">
        <v>111</v>
      </c>
      <c r="E38" s="287"/>
      <c r="F38" s="143">
        <v>0</v>
      </c>
      <c r="G38" s="144">
        <v>0</v>
      </c>
      <c r="H38" s="144">
        <v>0</v>
      </c>
      <c r="I38" s="144">
        <v>0</v>
      </c>
      <c r="J38" s="144">
        <v>0</v>
      </c>
      <c r="K38" s="144">
        <v>1</v>
      </c>
      <c r="L38" s="144">
        <v>2</v>
      </c>
      <c r="M38" s="144">
        <v>0</v>
      </c>
      <c r="N38" s="144">
        <v>9</v>
      </c>
      <c r="O38" s="144">
        <v>6</v>
      </c>
      <c r="P38" s="144">
        <v>2</v>
      </c>
      <c r="Q38" s="144">
        <v>20</v>
      </c>
      <c r="R38" s="144">
        <v>13.528624112603399</v>
      </c>
      <c r="S38" s="145">
        <v>33.528624112603403</v>
      </c>
      <c r="T38" s="146">
        <v>227.989512909512</v>
      </c>
      <c r="U38" s="45">
        <v>0.120875475348837</v>
      </c>
    </row>
    <row r="39" spans="1:21" ht="27" customHeight="1" x14ac:dyDescent="0.25">
      <c r="A39" s="230" t="s">
        <v>126</v>
      </c>
      <c r="B39" s="283" t="s">
        <v>127</v>
      </c>
      <c r="C39" s="270"/>
      <c r="D39" s="315" t="s">
        <v>128</v>
      </c>
      <c r="E39" s="287"/>
      <c r="F39" s="143">
        <v>2</v>
      </c>
      <c r="G39" s="144">
        <v>0</v>
      </c>
      <c r="H39" s="144">
        <v>0</v>
      </c>
      <c r="I39" s="144">
        <v>0</v>
      </c>
      <c r="J39" s="144">
        <v>1</v>
      </c>
      <c r="K39" s="144">
        <v>1</v>
      </c>
      <c r="L39" s="144">
        <v>0</v>
      </c>
      <c r="M39" s="144">
        <v>0</v>
      </c>
      <c r="N39" s="144">
        <v>0</v>
      </c>
      <c r="O39" s="144">
        <v>0</v>
      </c>
      <c r="P39" s="144">
        <v>0</v>
      </c>
      <c r="Q39" s="144">
        <v>4</v>
      </c>
      <c r="R39" s="144">
        <v>7.3792495159654798</v>
      </c>
      <c r="S39" s="145">
        <v>11.379249515965499</v>
      </c>
      <c r="T39" s="146">
        <v>31.926972366060198</v>
      </c>
      <c r="U39" s="45">
        <v>5.3999999999999999E-2</v>
      </c>
    </row>
    <row r="40" spans="1:21" ht="13.5" thickBot="1" x14ac:dyDescent="0.3">
      <c r="A40" s="316" t="s">
        <v>129</v>
      </c>
      <c r="B40" s="211" t="s">
        <v>129</v>
      </c>
      <c r="C40" s="260"/>
      <c r="D40" s="313" t="s">
        <v>130</v>
      </c>
      <c r="E40" s="288"/>
      <c r="F40" s="147">
        <v>0</v>
      </c>
      <c r="G40" s="148">
        <v>0</v>
      </c>
      <c r="H40" s="148">
        <v>0</v>
      </c>
      <c r="I40" s="148">
        <v>0</v>
      </c>
      <c r="J40" s="148">
        <v>0</v>
      </c>
      <c r="K40" s="148">
        <v>0</v>
      </c>
      <c r="L40" s="148">
        <v>0</v>
      </c>
      <c r="M40" s="148">
        <v>0</v>
      </c>
      <c r="N40" s="148">
        <v>0</v>
      </c>
      <c r="O40" s="148">
        <v>2</v>
      </c>
      <c r="P40" s="148">
        <v>0</v>
      </c>
      <c r="Q40" s="148">
        <v>2</v>
      </c>
      <c r="R40" s="148">
        <v>3.6896247579827399</v>
      </c>
      <c r="S40" s="149">
        <v>5.6896247579827399</v>
      </c>
      <c r="T40" s="154">
        <v>37.853944732120297</v>
      </c>
      <c r="U40" s="46">
        <v>6.1199999999999997E-2</v>
      </c>
    </row>
    <row r="41" spans="1:21" ht="15" customHeight="1" x14ac:dyDescent="0.25">
      <c r="A41" s="214" t="s">
        <v>131</v>
      </c>
      <c r="B41" s="214"/>
      <c r="C41" s="258"/>
      <c r="D41" s="314"/>
      <c r="E41" s="286"/>
      <c r="F41" s="152">
        <v>14</v>
      </c>
      <c r="G41" s="152">
        <v>3</v>
      </c>
      <c r="H41" s="152">
        <v>10</v>
      </c>
      <c r="I41" s="152">
        <v>22</v>
      </c>
      <c r="J41" s="152">
        <v>17</v>
      </c>
      <c r="K41" s="152">
        <v>67</v>
      </c>
      <c r="L41" s="152">
        <v>102</v>
      </c>
      <c r="M41" s="152">
        <v>221</v>
      </c>
      <c r="N41" s="152">
        <v>250</v>
      </c>
      <c r="O41" s="152">
        <v>188</v>
      </c>
      <c r="P41" s="152">
        <v>36</v>
      </c>
      <c r="Q41" s="152">
        <v>930</v>
      </c>
      <c r="R41" s="152">
        <v>676.43120563017044</v>
      </c>
      <c r="S41" s="152">
        <v>1606.4312056301728</v>
      </c>
      <c r="T41" s="153">
        <v>12148.682970161577</v>
      </c>
      <c r="U41" s="47">
        <v>27.117466749534195</v>
      </c>
    </row>
    <row r="42" spans="1:21" ht="13.5" thickBot="1" x14ac:dyDescent="0.3">
      <c r="A42" s="211"/>
      <c r="B42" s="211"/>
      <c r="C42" s="260"/>
      <c r="D42" s="313"/>
      <c r="E42" s="288"/>
      <c r="F42" s="147"/>
      <c r="G42" s="148"/>
      <c r="H42" s="148"/>
      <c r="I42" s="148"/>
      <c r="J42" s="148"/>
      <c r="K42" s="148"/>
      <c r="L42" s="148"/>
      <c r="M42" s="148"/>
      <c r="N42" s="148"/>
      <c r="O42" s="148"/>
      <c r="P42" s="148"/>
      <c r="Q42" s="148"/>
      <c r="R42" s="148"/>
      <c r="S42" s="149"/>
      <c r="T42" s="154"/>
      <c r="U42" s="46"/>
    </row>
    <row r="43" spans="1:21" ht="15" customHeight="1" x14ac:dyDescent="0.25">
      <c r="A43" s="214" t="s">
        <v>132</v>
      </c>
      <c r="B43" s="214"/>
      <c r="C43" s="258"/>
      <c r="D43" s="314"/>
      <c r="E43" s="286"/>
      <c r="F43" s="150">
        <v>14</v>
      </c>
      <c r="G43" s="151">
        <v>3</v>
      </c>
      <c r="H43" s="151">
        <v>11</v>
      </c>
      <c r="I43" s="151">
        <v>22</v>
      </c>
      <c r="J43" s="151">
        <v>17</v>
      </c>
      <c r="K43" s="151">
        <v>67</v>
      </c>
      <c r="L43" s="151">
        <v>105</v>
      </c>
      <c r="M43" s="151">
        <v>236</v>
      </c>
      <c r="N43" s="151">
        <v>271</v>
      </c>
      <c r="O43" s="151">
        <v>198</v>
      </c>
      <c r="P43" s="151">
        <v>42</v>
      </c>
      <c r="Q43" s="151">
        <v>986</v>
      </c>
      <c r="R43" s="151">
        <v>808.02782199822161</v>
      </c>
      <c r="S43" s="152">
        <v>1794.027821998224</v>
      </c>
      <c r="T43" s="153">
        <v>16927.681384511794</v>
      </c>
      <c r="U43" s="47">
        <v>44.449438811597076</v>
      </c>
    </row>
    <row r="44" spans="1:21" x14ac:dyDescent="0.25">
      <c r="A44" s="305"/>
      <c r="B44" s="268"/>
      <c r="C44" s="306"/>
      <c r="D44" s="307"/>
      <c r="E44" s="205"/>
      <c r="F44" s="360"/>
      <c r="G44" s="361"/>
      <c r="H44" s="361"/>
      <c r="I44" s="361"/>
      <c r="J44" s="361"/>
      <c r="K44" s="361"/>
      <c r="L44" s="361"/>
      <c r="M44" s="361"/>
      <c r="N44" s="361"/>
      <c r="O44" s="361"/>
      <c r="P44" s="361"/>
      <c r="Q44" s="361"/>
      <c r="R44" s="361"/>
      <c r="S44" s="362"/>
      <c r="T44" s="404"/>
      <c r="U44" s="418"/>
    </row>
    <row r="45" spans="1:21" x14ac:dyDescent="0.25">
      <c r="A45" s="248" t="s">
        <v>133</v>
      </c>
      <c r="B45" s="239"/>
      <c r="C45" s="215"/>
      <c r="D45" s="337"/>
      <c r="E45" s="291"/>
      <c r="F45" s="363"/>
      <c r="G45" s="364"/>
      <c r="H45" s="364"/>
      <c r="I45" s="364"/>
      <c r="J45" s="364"/>
      <c r="K45" s="364"/>
      <c r="L45" s="364"/>
      <c r="M45" s="364"/>
      <c r="N45" s="364"/>
      <c r="O45" s="364"/>
      <c r="P45" s="364"/>
      <c r="Q45" s="364"/>
      <c r="R45" s="364"/>
      <c r="S45" s="365"/>
      <c r="T45" s="405"/>
      <c r="U45" s="419"/>
    </row>
    <row r="46" spans="1:21" x14ac:dyDescent="0.25">
      <c r="A46" s="247"/>
      <c r="B46" s="241"/>
      <c r="C46" s="217"/>
      <c r="D46" s="338"/>
      <c r="E46" s="292"/>
      <c r="F46" s="366"/>
      <c r="G46" s="367"/>
      <c r="H46" s="367"/>
      <c r="I46" s="367"/>
      <c r="J46" s="367"/>
      <c r="K46" s="367"/>
      <c r="L46" s="367"/>
      <c r="M46" s="367"/>
      <c r="N46" s="367"/>
      <c r="O46" s="367"/>
      <c r="P46" s="367"/>
      <c r="Q46" s="367"/>
      <c r="R46" s="367"/>
      <c r="S46" s="368"/>
      <c r="T46" s="406"/>
      <c r="U46" s="420"/>
    </row>
    <row r="47" spans="1:21" s="33" customFormat="1" ht="14.25" customHeight="1" x14ac:dyDescent="0.25">
      <c r="A47" s="356" t="s">
        <v>81</v>
      </c>
      <c r="B47" s="231"/>
      <c r="C47" s="262"/>
      <c r="D47" s="308"/>
      <c r="E47" s="293"/>
      <c r="F47" s="369"/>
      <c r="G47" s="370"/>
      <c r="H47" s="370"/>
      <c r="I47" s="370"/>
      <c r="J47" s="370"/>
      <c r="K47" s="370"/>
      <c r="L47" s="370"/>
      <c r="M47" s="370"/>
      <c r="N47" s="370"/>
      <c r="O47" s="370"/>
      <c r="P47" s="370"/>
      <c r="Q47" s="370"/>
      <c r="R47" s="370"/>
      <c r="S47" s="371"/>
      <c r="T47" s="407"/>
      <c r="U47" s="421"/>
    </row>
    <row r="48" spans="1:21" x14ac:dyDescent="0.25">
      <c r="A48" s="232" t="s">
        <v>134</v>
      </c>
      <c r="B48" s="232" t="s">
        <v>83</v>
      </c>
      <c r="C48" s="276" t="s">
        <v>135</v>
      </c>
      <c r="D48" s="318" t="s">
        <v>136</v>
      </c>
      <c r="E48" s="284"/>
      <c r="F48" s="143">
        <v>0</v>
      </c>
      <c r="G48" s="144">
        <v>0</v>
      </c>
      <c r="H48" s="144">
        <v>0</v>
      </c>
      <c r="I48" s="144">
        <v>0</v>
      </c>
      <c r="J48" s="144">
        <v>0</v>
      </c>
      <c r="K48" s="144">
        <v>0</v>
      </c>
      <c r="L48" s="144">
        <v>0</v>
      </c>
      <c r="M48" s="144">
        <v>0</v>
      </c>
      <c r="N48" s="144">
        <v>0</v>
      </c>
      <c r="O48" s="144">
        <v>0</v>
      </c>
      <c r="P48" s="144">
        <v>0</v>
      </c>
      <c r="Q48" s="144">
        <v>0</v>
      </c>
      <c r="R48" s="144">
        <v>0</v>
      </c>
      <c r="S48" s="145">
        <v>0</v>
      </c>
      <c r="T48" s="146">
        <v>0</v>
      </c>
      <c r="U48" s="45">
        <v>0</v>
      </c>
    </row>
    <row r="49" spans="1:21" x14ac:dyDescent="0.25">
      <c r="A49" s="268" t="s">
        <v>134</v>
      </c>
      <c r="B49" s="268"/>
      <c r="C49" s="277" t="s">
        <v>137</v>
      </c>
      <c r="D49" s="319"/>
      <c r="E49" s="285"/>
      <c r="F49" s="143">
        <v>0</v>
      </c>
      <c r="G49" s="144">
        <v>0</v>
      </c>
      <c r="H49" s="144">
        <v>2</v>
      </c>
      <c r="I49" s="144">
        <v>0</v>
      </c>
      <c r="J49" s="144">
        <v>0</v>
      </c>
      <c r="K49" s="144">
        <v>0</v>
      </c>
      <c r="L49" s="144">
        <v>0</v>
      </c>
      <c r="M49" s="144">
        <v>0</v>
      </c>
      <c r="N49" s="144">
        <v>0</v>
      </c>
      <c r="O49" s="144">
        <v>0</v>
      </c>
      <c r="P49" s="144">
        <v>0</v>
      </c>
      <c r="Q49" s="144">
        <v>2</v>
      </c>
      <c r="R49" s="144">
        <v>0.94802675811764503</v>
      </c>
      <c r="S49" s="145">
        <v>2.94802675811765</v>
      </c>
      <c r="T49" s="146">
        <v>87.446248417282604</v>
      </c>
      <c r="U49" s="45">
        <v>0.343584</v>
      </c>
    </row>
    <row r="50" spans="1:21" ht="13.5" thickBot="1" x14ac:dyDescent="0.3">
      <c r="A50" s="343" t="s">
        <v>134</v>
      </c>
      <c r="B50" s="343"/>
      <c r="C50" s="344" t="s">
        <v>138</v>
      </c>
      <c r="D50" s="345"/>
      <c r="E50" s="346"/>
      <c r="F50" s="155">
        <v>0</v>
      </c>
      <c r="G50" s="156">
        <v>0</v>
      </c>
      <c r="H50" s="156">
        <v>0</v>
      </c>
      <c r="I50" s="156">
        <v>0</v>
      </c>
      <c r="J50" s="156">
        <v>0</v>
      </c>
      <c r="K50" s="156">
        <v>0</v>
      </c>
      <c r="L50" s="156">
        <v>0</v>
      </c>
      <c r="M50" s="156">
        <v>0</v>
      </c>
      <c r="N50" s="156">
        <v>0</v>
      </c>
      <c r="O50" s="156">
        <v>0</v>
      </c>
      <c r="P50" s="156">
        <v>0</v>
      </c>
      <c r="Q50" s="144">
        <v>0</v>
      </c>
      <c r="R50" s="156">
        <v>0</v>
      </c>
      <c r="S50" s="157">
        <v>0</v>
      </c>
      <c r="T50" s="154">
        <v>0</v>
      </c>
      <c r="U50" s="46">
        <v>0</v>
      </c>
    </row>
    <row r="51" spans="1:21" ht="15" customHeight="1" x14ac:dyDescent="0.25">
      <c r="A51" s="214" t="s">
        <v>107</v>
      </c>
      <c r="B51" s="214"/>
      <c r="C51" s="258"/>
      <c r="D51" s="314"/>
      <c r="E51" s="286"/>
      <c r="F51" s="144">
        <v>0</v>
      </c>
      <c r="G51" s="144">
        <v>0</v>
      </c>
      <c r="H51" s="144">
        <v>2</v>
      </c>
      <c r="I51" s="144">
        <v>0</v>
      </c>
      <c r="J51" s="144">
        <v>0</v>
      </c>
      <c r="K51" s="144">
        <v>0</v>
      </c>
      <c r="L51" s="144">
        <v>0</v>
      </c>
      <c r="M51" s="144">
        <v>0</v>
      </c>
      <c r="N51" s="144">
        <v>0</v>
      </c>
      <c r="O51" s="144">
        <v>0</v>
      </c>
      <c r="P51" s="144">
        <v>0</v>
      </c>
      <c r="Q51" s="144">
        <v>2</v>
      </c>
      <c r="R51" s="144">
        <v>0.94802675811764503</v>
      </c>
      <c r="S51" s="144">
        <v>2.94802675811765</v>
      </c>
      <c r="T51" s="444">
        <v>87.446248417282604</v>
      </c>
      <c r="U51" s="47">
        <v>0.343584</v>
      </c>
    </row>
    <row r="52" spans="1:21" x14ac:dyDescent="0.25">
      <c r="A52" s="353" t="s">
        <v>108</v>
      </c>
      <c r="B52" s="214"/>
      <c r="C52" s="258"/>
      <c r="D52" s="314"/>
      <c r="E52" s="286"/>
      <c r="F52" s="360"/>
      <c r="G52" s="361"/>
      <c r="H52" s="361"/>
      <c r="I52" s="361"/>
      <c r="J52" s="361"/>
      <c r="K52" s="361"/>
      <c r="L52" s="361"/>
      <c r="M52" s="361"/>
      <c r="N52" s="361"/>
      <c r="O52" s="361"/>
      <c r="P52" s="361"/>
      <c r="Q52" s="361"/>
      <c r="R52" s="361"/>
      <c r="S52" s="372"/>
      <c r="T52" s="408"/>
      <c r="U52" s="422"/>
    </row>
    <row r="53" spans="1:21" ht="44.25" customHeight="1" x14ac:dyDescent="0.25">
      <c r="A53" s="230" t="s">
        <v>109</v>
      </c>
      <c r="B53" s="233" t="s">
        <v>139</v>
      </c>
      <c r="C53" s="279" t="s">
        <v>140</v>
      </c>
      <c r="D53" s="312" t="s">
        <v>136</v>
      </c>
      <c r="E53" s="287"/>
      <c r="F53" s="143">
        <v>0</v>
      </c>
      <c r="G53" s="144">
        <v>0</v>
      </c>
      <c r="H53" s="144">
        <v>0</v>
      </c>
      <c r="I53" s="144">
        <v>0</v>
      </c>
      <c r="J53" s="144">
        <v>0</v>
      </c>
      <c r="K53" s="144">
        <v>0</v>
      </c>
      <c r="L53" s="144">
        <v>0</v>
      </c>
      <c r="M53" s="144">
        <v>0</v>
      </c>
      <c r="N53" s="144">
        <v>0</v>
      </c>
      <c r="O53" s="144">
        <v>0</v>
      </c>
      <c r="P53" s="144">
        <v>0</v>
      </c>
      <c r="Q53" s="144">
        <v>0</v>
      </c>
      <c r="R53" s="144">
        <v>0</v>
      </c>
      <c r="S53" s="145">
        <v>0</v>
      </c>
      <c r="T53" s="146">
        <v>0</v>
      </c>
      <c r="U53" s="45">
        <v>0</v>
      </c>
    </row>
    <row r="54" spans="1:21" ht="13.5" thickBot="1" x14ac:dyDescent="0.3">
      <c r="A54" s="347" t="s">
        <v>129</v>
      </c>
      <c r="B54" s="211" t="s">
        <v>129</v>
      </c>
      <c r="C54" s="260"/>
      <c r="D54" s="313" t="s">
        <v>136</v>
      </c>
      <c r="E54" s="288"/>
      <c r="F54" s="147">
        <v>1</v>
      </c>
      <c r="G54" s="148">
        <v>2</v>
      </c>
      <c r="H54" s="148">
        <v>0</v>
      </c>
      <c r="I54" s="148">
        <v>1</v>
      </c>
      <c r="J54" s="148">
        <v>0</v>
      </c>
      <c r="K54" s="148">
        <v>0</v>
      </c>
      <c r="L54" s="148">
        <v>0</v>
      </c>
      <c r="M54" s="148">
        <v>0</v>
      </c>
      <c r="N54" s="148">
        <v>0</v>
      </c>
      <c r="O54" s="148">
        <v>0</v>
      </c>
      <c r="P54" s="148">
        <v>0</v>
      </c>
      <c r="Q54" s="148">
        <v>4</v>
      </c>
      <c r="R54" s="148">
        <v>3.7921070324705801</v>
      </c>
      <c r="S54" s="149">
        <v>7.7921070324705797</v>
      </c>
      <c r="T54" s="154">
        <v>64.935498100739096</v>
      </c>
      <c r="U54" s="46">
        <v>0.174974577777778</v>
      </c>
    </row>
    <row r="55" spans="1:21" ht="15" customHeight="1" x14ac:dyDescent="0.25">
      <c r="A55" s="214" t="s">
        <v>131</v>
      </c>
      <c r="B55" s="214"/>
      <c r="C55" s="258"/>
      <c r="D55" s="314"/>
      <c r="E55" s="286"/>
      <c r="F55" s="150">
        <v>1</v>
      </c>
      <c r="G55" s="151">
        <v>2</v>
      </c>
      <c r="H55" s="151">
        <v>0</v>
      </c>
      <c r="I55" s="151">
        <v>1</v>
      </c>
      <c r="J55" s="151">
        <v>0</v>
      </c>
      <c r="K55" s="151">
        <v>0</v>
      </c>
      <c r="L55" s="151">
        <v>0</v>
      </c>
      <c r="M55" s="151">
        <v>0</v>
      </c>
      <c r="N55" s="151">
        <v>0</v>
      </c>
      <c r="O55" s="151">
        <v>0</v>
      </c>
      <c r="P55" s="151">
        <v>0</v>
      </c>
      <c r="Q55" s="151">
        <v>4</v>
      </c>
      <c r="R55" s="151">
        <v>3.7921070324705801</v>
      </c>
      <c r="S55" s="151">
        <v>7.7921070324705797</v>
      </c>
      <c r="T55" s="153">
        <v>64.935498100739096</v>
      </c>
      <c r="U55" s="47">
        <v>0.174974577777778</v>
      </c>
    </row>
    <row r="56" spans="1:21" s="32" customFormat="1" ht="13.5" thickBot="1" x14ac:dyDescent="0.3">
      <c r="A56" s="320"/>
      <c r="B56" s="321"/>
      <c r="C56" s="258"/>
      <c r="D56" s="314"/>
      <c r="E56" s="294"/>
      <c r="F56" s="358"/>
      <c r="G56" s="357"/>
      <c r="H56" s="357"/>
      <c r="I56" s="357"/>
      <c r="J56" s="357"/>
      <c r="K56" s="357"/>
      <c r="L56" s="357"/>
      <c r="M56" s="357"/>
      <c r="N56" s="357"/>
      <c r="O56" s="357"/>
      <c r="P56" s="357"/>
      <c r="Q56" s="357"/>
      <c r="R56" s="357"/>
      <c r="S56" s="374"/>
      <c r="T56" s="409"/>
      <c r="U56" s="423"/>
    </row>
    <row r="57" spans="1:21" ht="15" customHeight="1" x14ac:dyDescent="0.25">
      <c r="A57" s="235" t="s">
        <v>141</v>
      </c>
      <c r="B57" s="235"/>
      <c r="C57" s="259"/>
      <c r="D57" s="317"/>
      <c r="E57" s="290"/>
      <c r="F57" s="143">
        <v>1</v>
      </c>
      <c r="G57" s="144">
        <v>2</v>
      </c>
      <c r="H57" s="144">
        <v>2</v>
      </c>
      <c r="I57" s="144">
        <v>1</v>
      </c>
      <c r="J57" s="144">
        <v>0</v>
      </c>
      <c r="K57" s="144">
        <v>0</v>
      </c>
      <c r="L57" s="144">
        <v>0</v>
      </c>
      <c r="M57" s="144">
        <v>0</v>
      </c>
      <c r="N57" s="144">
        <v>0</v>
      </c>
      <c r="O57" s="144">
        <v>0</v>
      </c>
      <c r="P57" s="144">
        <v>0</v>
      </c>
      <c r="Q57" s="144">
        <v>6</v>
      </c>
      <c r="R57" s="144">
        <v>4.7401337905882253</v>
      </c>
      <c r="S57" s="145">
        <v>10.74013379058823</v>
      </c>
      <c r="T57" s="146">
        <v>152.38174651802171</v>
      </c>
      <c r="U57" s="45">
        <v>0.51855857777777803</v>
      </c>
    </row>
    <row r="58" spans="1:21" x14ac:dyDescent="0.25">
      <c r="A58" s="305"/>
      <c r="B58" s="268"/>
      <c r="C58" s="306"/>
      <c r="D58" s="307"/>
      <c r="E58" s="205"/>
      <c r="F58" s="360"/>
      <c r="G58" s="361"/>
      <c r="H58" s="361"/>
      <c r="I58" s="361"/>
      <c r="J58" s="361"/>
      <c r="K58" s="361"/>
      <c r="L58" s="361"/>
      <c r="M58" s="361"/>
      <c r="N58" s="361"/>
      <c r="O58" s="361"/>
      <c r="P58" s="361"/>
      <c r="Q58" s="361"/>
      <c r="R58" s="361"/>
      <c r="S58" s="371"/>
      <c r="T58" s="407"/>
      <c r="U58" s="421"/>
    </row>
    <row r="59" spans="1:21" x14ac:dyDescent="0.25">
      <c r="A59" s="248" t="s">
        <v>142</v>
      </c>
      <c r="B59" s="239"/>
      <c r="C59" s="215"/>
      <c r="D59" s="337"/>
      <c r="E59" s="291"/>
      <c r="F59" s="363"/>
      <c r="G59" s="364"/>
      <c r="H59" s="364"/>
      <c r="I59" s="364"/>
      <c r="J59" s="364"/>
      <c r="K59" s="364"/>
      <c r="L59" s="364"/>
      <c r="M59" s="364"/>
      <c r="N59" s="364"/>
      <c r="O59" s="364"/>
      <c r="P59" s="364"/>
      <c r="Q59" s="364"/>
      <c r="R59" s="364"/>
      <c r="S59" s="365"/>
      <c r="T59" s="405"/>
      <c r="U59" s="419"/>
    </row>
    <row r="60" spans="1:21" x14ac:dyDescent="0.25">
      <c r="A60" s="247"/>
      <c r="B60" s="241"/>
      <c r="C60" s="217"/>
      <c r="D60" s="338"/>
      <c r="E60" s="292"/>
      <c r="F60" s="366"/>
      <c r="G60" s="367"/>
      <c r="H60" s="367"/>
      <c r="I60" s="367"/>
      <c r="J60" s="367"/>
      <c r="K60" s="367"/>
      <c r="L60" s="367"/>
      <c r="M60" s="367"/>
      <c r="N60" s="367"/>
      <c r="O60" s="367"/>
      <c r="P60" s="367"/>
      <c r="Q60" s="367"/>
      <c r="R60" s="367"/>
      <c r="S60" s="368"/>
      <c r="T60" s="406"/>
      <c r="U60" s="420"/>
    </row>
    <row r="61" spans="1:21" s="31" customFormat="1" ht="14.25" customHeight="1" x14ac:dyDescent="0.25">
      <c r="A61" s="354" t="s">
        <v>81</v>
      </c>
      <c r="B61" s="231"/>
      <c r="C61" s="262"/>
      <c r="D61" s="308"/>
      <c r="E61" s="295"/>
      <c r="F61" s="375"/>
      <c r="G61" s="376"/>
      <c r="H61" s="376"/>
      <c r="I61" s="376"/>
      <c r="J61" s="376"/>
      <c r="K61" s="376"/>
      <c r="L61" s="376"/>
      <c r="M61" s="376"/>
      <c r="N61" s="376"/>
      <c r="O61" s="376"/>
      <c r="P61" s="376"/>
      <c r="Q61" s="376"/>
      <c r="R61" s="376"/>
      <c r="S61" s="377"/>
      <c r="T61" s="410"/>
      <c r="U61" s="424"/>
    </row>
    <row r="62" spans="1:21" x14ac:dyDescent="0.25">
      <c r="A62" s="232" t="s">
        <v>134</v>
      </c>
      <c r="B62" s="232" t="s">
        <v>83</v>
      </c>
      <c r="C62" s="276" t="s">
        <v>135</v>
      </c>
      <c r="D62" s="318" t="s">
        <v>143</v>
      </c>
      <c r="E62" s="284"/>
      <c r="F62" s="143">
        <v>0</v>
      </c>
      <c r="G62" s="144">
        <v>0</v>
      </c>
      <c r="H62" s="144">
        <v>1</v>
      </c>
      <c r="I62" s="144">
        <v>3</v>
      </c>
      <c r="J62" s="144">
        <v>0</v>
      </c>
      <c r="K62" s="144">
        <v>1</v>
      </c>
      <c r="L62" s="144">
        <v>0</v>
      </c>
      <c r="M62" s="144">
        <v>0</v>
      </c>
      <c r="N62" s="144">
        <v>0</v>
      </c>
      <c r="O62" s="144">
        <v>1</v>
      </c>
      <c r="P62" s="144">
        <v>0</v>
      </c>
      <c r="Q62" s="144">
        <v>6</v>
      </c>
      <c r="R62" s="144">
        <v>8.5322408230587996</v>
      </c>
      <c r="S62" s="145">
        <v>14.5322408230588</v>
      </c>
      <c r="T62" s="146">
        <v>186.74045657536101</v>
      </c>
      <c r="U62" s="45">
        <v>0.794795685517241</v>
      </c>
    </row>
    <row r="63" spans="1:21" x14ac:dyDescent="0.25">
      <c r="A63" s="268" t="s">
        <v>134</v>
      </c>
      <c r="B63" s="268"/>
      <c r="C63" s="277" t="s">
        <v>137</v>
      </c>
      <c r="D63" s="319"/>
      <c r="E63" s="285"/>
      <c r="F63" s="143">
        <v>0</v>
      </c>
      <c r="G63" s="144">
        <v>2</v>
      </c>
      <c r="H63" s="144">
        <v>3</v>
      </c>
      <c r="I63" s="144">
        <v>9</v>
      </c>
      <c r="J63" s="144">
        <v>3</v>
      </c>
      <c r="K63" s="144">
        <v>0</v>
      </c>
      <c r="L63" s="144">
        <v>1</v>
      </c>
      <c r="M63" s="144">
        <v>1</v>
      </c>
      <c r="N63" s="144">
        <v>2</v>
      </c>
      <c r="O63" s="144">
        <v>0</v>
      </c>
      <c r="P63" s="144">
        <v>0</v>
      </c>
      <c r="Q63" s="144">
        <v>21</v>
      </c>
      <c r="R63" s="144">
        <v>24.648695711058799</v>
      </c>
      <c r="S63" s="145">
        <v>45.6486957110587</v>
      </c>
      <c r="T63" s="146">
        <v>1088.4825374888701</v>
      </c>
      <c r="U63" s="45">
        <v>4.3556525439999998</v>
      </c>
    </row>
    <row r="64" spans="1:21" ht="13.5" thickBot="1" x14ac:dyDescent="0.3">
      <c r="A64" s="343" t="s">
        <v>134</v>
      </c>
      <c r="B64" s="343"/>
      <c r="C64" s="344" t="s">
        <v>138</v>
      </c>
      <c r="D64" s="345"/>
      <c r="E64" s="346"/>
      <c r="F64" s="147">
        <v>0</v>
      </c>
      <c r="G64" s="148">
        <v>0</v>
      </c>
      <c r="H64" s="148">
        <v>0</v>
      </c>
      <c r="I64" s="148">
        <v>1</v>
      </c>
      <c r="J64" s="148">
        <v>0</v>
      </c>
      <c r="K64" s="148">
        <v>0</v>
      </c>
      <c r="L64" s="148">
        <v>0</v>
      </c>
      <c r="M64" s="148">
        <v>0</v>
      </c>
      <c r="N64" s="148">
        <v>0</v>
      </c>
      <c r="O64" s="148">
        <v>0</v>
      </c>
      <c r="P64" s="148">
        <v>0</v>
      </c>
      <c r="Q64" s="148">
        <v>1</v>
      </c>
      <c r="R64" s="148">
        <v>0.94802675811764503</v>
      </c>
      <c r="S64" s="149">
        <v>1.94802675811765</v>
      </c>
      <c r="T64" s="154">
        <v>115.95414668684499</v>
      </c>
      <c r="U64" s="46">
        <v>0.46702926</v>
      </c>
    </row>
    <row r="65" spans="1:21" ht="15" customHeight="1" x14ac:dyDescent="0.25">
      <c r="A65" s="214" t="s">
        <v>107</v>
      </c>
      <c r="B65" s="214"/>
      <c r="C65" s="258"/>
      <c r="D65" s="314"/>
      <c r="E65" s="286"/>
      <c r="F65" s="150">
        <v>0</v>
      </c>
      <c r="G65" s="151">
        <v>2</v>
      </c>
      <c r="H65" s="151">
        <v>4</v>
      </c>
      <c r="I65" s="151">
        <v>13</v>
      </c>
      <c r="J65" s="151">
        <v>3</v>
      </c>
      <c r="K65" s="151">
        <v>1</v>
      </c>
      <c r="L65" s="151">
        <v>1</v>
      </c>
      <c r="M65" s="151">
        <v>1</v>
      </c>
      <c r="N65" s="151">
        <v>2</v>
      </c>
      <c r="O65" s="151">
        <v>1</v>
      </c>
      <c r="P65" s="151">
        <v>0</v>
      </c>
      <c r="Q65" s="151">
        <v>28</v>
      </c>
      <c r="R65" s="151">
        <v>34.128963292235241</v>
      </c>
      <c r="S65" s="151">
        <v>62.128963292235149</v>
      </c>
      <c r="T65" s="153">
        <v>1391.177140751076</v>
      </c>
      <c r="U65" s="47">
        <v>5.617477489517241</v>
      </c>
    </row>
    <row r="66" spans="1:21" s="32" customFormat="1" x14ac:dyDescent="0.25">
      <c r="A66" s="355" t="s">
        <v>108</v>
      </c>
      <c r="B66" s="283"/>
      <c r="C66" s="270"/>
      <c r="D66" s="312"/>
      <c r="E66" s="289"/>
      <c r="F66" s="358"/>
      <c r="G66" s="357"/>
      <c r="H66" s="357"/>
      <c r="I66" s="357"/>
      <c r="J66" s="357"/>
      <c r="K66" s="357"/>
      <c r="L66" s="357"/>
      <c r="M66" s="357"/>
      <c r="N66" s="357"/>
      <c r="O66" s="357"/>
      <c r="P66" s="357"/>
      <c r="Q66" s="357"/>
      <c r="R66" s="357"/>
      <c r="S66" s="359"/>
      <c r="T66" s="403"/>
      <c r="U66" s="417"/>
    </row>
    <row r="67" spans="1:21" ht="25.5" x14ac:dyDescent="0.25">
      <c r="A67" s="230" t="s">
        <v>109</v>
      </c>
      <c r="B67" s="233" t="s">
        <v>139</v>
      </c>
      <c r="C67" s="279" t="s">
        <v>140</v>
      </c>
      <c r="D67" s="312" t="s">
        <v>143</v>
      </c>
      <c r="E67" s="287"/>
      <c r="F67" s="143">
        <v>25</v>
      </c>
      <c r="G67" s="144">
        <v>6</v>
      </c>
      <c r="H67" s="144">
        <v>15</v>
      </c>
      <c r="I67" s="144">
        <v>51</v>
      </c>
      <c r="J67" s="144">
        <v>8</v>
      </c>
      <c r="K67" s="144">
        <v>8</v>
      </c>
      <c r="L67" s="144">
        <v>2</v>
      </c>
      <c r="M67" s="144">
        <v>6</v>
      </c>
      <c r="N67" s="144">
        <v>3</v>
      </c>
      <c r="O67" s="144">
        <v>1</v>
      </c>
      <c r="P67" s="144">
        <v>0</v>
      </c>
      <c r="Q67" s="144">
        <v>125</v>
      </c>
      <c r="R67" s="144">
        <v>125.139532071529</v>
      </c>
      <c r="S67" s="145">
        <v>250.13953207152801</v>
      </c>
      <c r="T67" s="146">
        <v>1230.4818355052</v>
      </c>
      <c r="U67" s="45">
        <v>3.30943828622223</v>
      </c>
    </row>
    <row r="68" spans="1:21" ht="38.25" customHeight="1" x14ac:dyDescent="0.25">
      <c r="A68" s="246" t="s">
        <v>112</v>
      </c>
      <c r="B68" s="488" t="s">
        <v>113</v>
      </c>
      <c r="C68" s="488"/>
      <c r="D68" s="312" t="s">
        <v>143</v>
      </c>
      <c r="E68" s="287"/>
      <c r="F68" s="143">
        <v>82</v>
      </c>
      <c r="G68" s="144">
        <v>51</v>
      </c>
      <c r="H68" s="144">
        <v>71</v>
      </c>
      <c r="I68" s="144">
        <v>158</v>
      </c>
      <c r="J68" s="144">
        <v>8</v>
      </c>
      <c r="K68" s="144">
        <v>7</v>
      </c>
      <c r="L68" s="144">
        <v>10</v>
      </c>
      <c r="M68" s="144">
        <v>10</v>
      </c>
      <c r="N68" s="144">
        <v>9</v>
      </c>
      <c r="O68" s="144">
        <v>3</v>
      </c>
      <c r="P68" s="144">
        <v>5</v>
      </c>
      <c r="Q68" s="144">
        <v>414</v>
      </c>
      <c r="R68" s="144">
        <v>363.14622160093802</v>
      </c>
      <c r="S68" s="145">
        <v>777.146221600937</v>
      </c>
      <c r="T68" s="146">
        <v>4708.0026113095801</v>
      </c>
      <c r="U68" s="45">
        <v>14.179604737090902</v>
      </c>
    </row>
    <row r="69" spans="1:21" x14ac:dyDescent="0.25">
      <c r="A69" s="230" t="s">
        <v>114</v>
      </c>
      <c r="B69" s="283" t="s">
        <v>115</v>
      </c>
      <c r="C69" s="270"/>
      <c r="D69" s="312" t="s">
        <v>143</v>
      </c>
      <c r="E69" s="287"/>
      <c r="F69" s="143">
        <v>1</v>
      </c>
      <c r="G69" s="144">
        <v>2</v>
      </c>
      <c r="H69" s="144">
        <v>1</v>
      </c>
      <c r="I69" s="144">
        <v>0</v>
      </c>
      <c r="J69" s="144">
        <v>1</v>
      </c>
      <c r="K69" s="144">
        <v>1</v>
      </c>
      <c r="L69" s="144">
        <v>1</v>
      </c>
      <c r="M69" s="144">
        <v>9</v>
      </c>
      <c r="N69" s="144">
        <v>1</v>
      </c>
      <c r="O69" s="144">
        <v>1</v>
      </c>
      <c r="P69" s="144">
        <v>0</v>
      </c>
      <c r="Q69" s="144">
        <v>18</v>
      </c>
      <c r="R69" s="144">
        <v>18.012508404235302</v>
      </c>
      <c r="S69" s="145">
        <v>36.012508404235199</v>
      </c>
      <c r="T69" s="146">
        <v>230.927556195509</v>
      </c>
      <c r="U69" s="45">
        <v>0.56096426673267297</v>
      </c>
    </row>
    <row r="70" spans="1:21" x14ac:dyDescent="0.25">
      <c r="A70" s="230" t="s">
        <v>144</v>
      </c>
      <c r="B70" s="283" t="s">
        <v>121</v>
      </c>
      <c r="C70" s="270"/>
      <c r="D70" s="312" t="s">
        <v>143</v>
      </c>
      <c r="E70" s="287"/>
      <c r="F70" s="143">
        <v>0</v>
      </c>
      <c r="G70" s="144">
        <v>0</v>
      </c>
      <c r="H70" s="144">
        <v>0</v>
      </c>
      <c r="I70" s="144">
        <v>0</v>
      </c>
      <c r="J70" s="144">
        <v>0</v>
      </c>
      <c r="K70" s="144">
        <v>0</v>
      </c>
      <c r="L70" s="144">
        <v>0</v>
      </c>
      <c r="M70" s="144">
        <v>0</v>
      </c>
      <c r="N70" s="144">
        <v>0</v>
      </c>
      <c r="O70" s="144">
        <v>0</v>
      </c>
      <c r="P70" s="144">
        <v>0</v>
      </c>
      <c r="Q70" s="144">
        <v>0</v>
      </c>
      <c r="R70" s="144">
        <v>0.94802675811764503</v>
      </c>
      <c r="S70" s="145">
        <v>0.94802675811764503</v>
      </c>
      <c r="T70" s="146">
        <v>9.1487494724275393</v>
      </c>
      <c r="U70" s="45">
        <v>1.3846583850931699E-2</v>
      </c>
    </row>
    <row r="71" spans="1:21" x14ac:dyDescent="0.25">
      <c r="A71" s="230" t="s">
        <v>122</v>
      </c>
      <c r="B71" s="283" t="s">
        <v>123</v>
      </c>
      <c r="C71" s="270"/>
      <c r="D71" s="312" t="s">
        <v>143</v>
      </c>
      <c r="E71" s="287"/>
      <c r="F71" s="143">
        <v>0</v>
      </c>
      <c r="G71" s="144">
        <v>2</v>
      </c>
      <c r="H71" s="144">
        <v>3</v>
      </c>
      <c r="I71" s="144">
        <v>15</v>
      </c>
      <c r="J71" s="144">
        <v>2</v>
      </c>
      <c r="K71" s="144">
        <v>1</v>
      </c>
      <c r="L71" s="144">
        <v>0</v>
      </c>
      <c r="M71" s="144">
        <v>2</v>
      </c>
      <c r="N71" s="144">
        <v>1</v>
      </c>
      <c r="O71" s="144">
        <v>0</v>
      </c>
      <c r="P71" s="144">
        <v>0</v>
      </c>
      <c r="Q71" s="144">
        <v>26</v>
      </c>
      <c r="R71" s="144">
        <v>55.933578728941001</v>
      </c>
      <c r="S71" s="145">
        <v>81.933578728941001</v>
      </c>
      <c r="T71" s="146">
        <v>435.887670696817</v>
      </c>
      <c r="U71" s="45">
        <v>0.1941822</v>
      </c>
    </row>
    <row r="72" spans="1:21" x14ac:dyDescent="0.25">
      <c r="A72" s="230" t="s">
        <v>124</v>
      </c>
      <c r="B72" s="283" t="s">
        <v>125</v>
      </c>
      <c r="C72" s="270"/>
      <c r="D72" s="312" t="s">
        <v>143</v>
      </c>
      <c r="E72" s="287"/>
      <c r="F72" s="143">
        <v>10</v>
      </c>
      <c r="G72" s="144">
        <v>7</v>
      </c>
      <c r="H72" s="144">
        <v>18</v>
      </c>
      <c r="I72" s="144">
        <v>45</v>
      </c>
      <c r="J72" s="144">
        <v>17</v>
      </c>
      <c r="K72" s="144">
        <v>10</v>
      </c>
      <c r="L72" s="144">
        <v>12</v>
      </c>
      <c r="M72" s="144">
        <v>8</v>
      </c>
      <c r="N72" s="144">
        <v>2</v>
      </c>
      <c r="O72" s="144">
        <v>2</v>
      </c>
      <c r="P72" s="144">
        <v>0</v>
      </c>
      <c r="Q72" s="144">
        <v>131</v>
      </c>
      <c r="R72" s="144">
        <v>172.54086997741101</v>
      </c>
      <c r="S72" s="145">
        <v>303.54086997741001</v>
      </c>
      <c r="T72" s="146">
        <v>1475.88262585644</v>
      </c>
      <c r="U72" s="45">
        <v>0.88057670399999999</v>
      </c>
    </row>
    <row r="73" spans="1:21" ht="13.5" thickBot="1" x14ac:dyDescent="0.3">
      <c r="A73" s="347" t="s">
        <v>129</v>
      </c>
      <c r="B73" s="211" t="s">
        <v>129</v>
      </c>
      <c r="C73" s="260"/>
      <c r="D73" s="313" t="s">
        <v>145</v>
      </c>
      <c r="E73" s="288"/>
      <c r="F73" s="147">
        <v>0</v>
      </c>
      <c r="G73" s="148">
        <v>10</v>
      </c>
      <c r="H73" s="148">
        <v>5</v>
      </c>
      <c r="I73" s="148">
        <v>4</v>
      </c>
      <c r="J73" s="148">
        <v>0</v>
      </c>
      <c r="K73" s="148">
        <v>0</v>
      </c>
      <c r="L73" s="148">
        <v>0</v>
      </c>
      <c r="M73" s="148">
        <v>0</v>
      </c>
      <c r="N73" s="148">
        <v>0</v>
      </c>
      <c r="O73" s="148">
        <v>0</v>
      </c>
      <c r="P73" s="148">
        <v>0</v>
      </c>
      <c r="Q73" s="148">
        <v>19</v>
      </c>
      <c r="R73" s="148">
        <v>18.960535162352901</v>
      </c>
      <c r="S73" s="149">
        <v>37.960535162352897</v>
      </c>
      <c r="T73" s="154">
        <v>200.146994513246</v>
      </c>
      <c r="U73" s="46">
        <v>0.26333999999999996</v>
      </c>
    </row>
    <row r="74" spans="1:21" ht="15" customHeight="1" x14ac:dyDescent="0.25">
      <c r="A74" s="214" t="s">
        <v>131</v>
      </c>
      <c r="B74" s="214"/>
      <c r="C74" s="258"/>
      <c r="D74" s="314"/>
      <c r="E74" s="286"/>
      <c r="F74" s="150">
        <v>118</v>
      </c>
      <c r="G74" s="151">
        <v>78</v>
      </c>
      <c r="H74" s="151">
        <v>113</v>
      </c>
      <c r="I74" s="151">
        <v>273</v>
      </c>
      <c r="J74" s="151">
        <v>36</v>
      </c>
      <c r="K74" s="151">
        <v>27</v>
      </c>
      <c r="L74" s="151">
        <v>25</v>
      </c>
      <c r="M74" s="151">
        <v>35</v>
      </c>
      <c r="N74" s="151">
        <v>16</v>
      </c>
      <c r="O74" s="151">
        <v>7</v>
      </c>
      <c r="P74" s="151">
        <v>5</v>
      </c>
      <c r="Q74" s="151">
        <v>733</v>
      </c>
      <c r="R74" s="151">
        <v>754.68127270352488</v>
      </c>
      <c r="S74" s="151">
        <v>1487.6812727035219</v>
      </c>
      <c r="T74" s="153">
        <v>8290.4780435492212</v>
      </c>
      <c r="U74" s="47">
        <v>19.401952777896732</v>
      </c>
    </row>
    <row r="75" spans="1:21" s="32" customFormat="1" ht="13.5" thickBot="1" x14ac:dyDescent="0.3">
      <c r="A75" s="316"/>
      <c r="B75" s="348"/>
      <c r="C75" s="260"/>
      <c r="D75" s="313"/>
      <c r="E75" s="349"/>
      <c r="F75" s="378"/>
      <c r="G75" s="379"/>
      <c r="H75" s="379"/>
      <c r="I75" s="379"/>
      <c r="J75" s="379"/>
      <c r="K75" s="379"/>
      <c r="L75" s="379"/>
      <c r="M75" s="379"/>
      <c r="N75" s="379"/>
      <c r="O75" s="379"/>
      <c r="P75" s="379"/>
      <c r="Q75" s="379"/>
      <c r="R75" s="379"/>
      <c r="S75" s="380"/>
      <c r="T75" s="411"/>
      <c r="U75" s="425"/>
    </row>
    <row r="76" spans="1:21" ht="15" customHeight="1" x14ac:dyDescent="0.25">
      <c r="A76" s="214" t="s">
        <v>146</v>
      </c>
      <c r="B76" s="214"/>
      <c r="C76" s="258"/>
      <c r="D76" s="314"/>
      <c r="E76" s="286"/>
      <c r="F76" s="150">
        <v>118</v>
      </c>
      <c r="G76" s="151">
        <v>80</v>
      </c>
      <c r="H76" s="151">
        <v>117</v>
      </c>
      <c r="I76" s="151">
        <v>286</v>
      </c>
      <c r="J76" s="151">
        <v>39</v>
      </c>
      <c r="K76" s="151">
        <v>28</v>
      </c>
      <c r="L76" s="151">
        <v>26</v>
      </c>
      <c r="M76" s="151">
        <v>36</v>
      </c>
      <c r="N76" s="151">
        <v>18</v>
      </c>
      <c r="O76" s="151">
        <v>8</v>
      </c>
      <c r="P76" s="151">
        <v>5</v>
      </c>
      <c r="Q76" s="151">
        <v>761</v>
      </c>
      <c r="R76" s="151">
        <v>788.81023599576008</v>
      </c>
      <c r="S76" s="152">
        <v>1549.810235995757</v>
      </c>
      <c r="T76" s="153">
        <v>9681.6551843002962</v>
      </c>
      <c r="U76" s="47">
        <v>25.019430267413973</v>
      </c>
    </row>
    <row r="77" spans="1:21" s="34" customFormat="1" ht="13.5" customHeight="1" x14ac:dyDescent="0.25">
      <c r="A77" s="268"/>
      <c r="B77" s="212"/>
      <c r="C77" s="261"/>
      <c r="D77" s="322"/>
      <c r="E77" s="252"/>
      <c r="F77" s="373"/>
      <c r="G77" s="381"/>
      <c r="H77" s="381"/>
      <c r="I77" s="381"/>
      <c r="J77" s="381"/>
      <c r="K77" s="381"/>
      <c r="L77" s="381"/>
      <c r="M77" s="381"/>
      <c r="N77" s="381"/>
      <c r="O77" s="381"/>
      <c r="P77" s="381"/>
      <c r="Q77" s="381"/>
      <c r="R77" s="381"/>
      <c r="S77" s="382"/>
      <c r="T77" s="412"/>
      <c r="U77" s="426"/>
    </row>
    <row r="78" spans="1:21" s="30" customFormat="1" ht="13.5" thickBot="1" x14ac:dyDescent="0.3">
      <c r="A78" s="249" t="s">
        <v>147</v>
      </c>
      <c r="B78" s="213"/>
      <c r="C78" s="339"/>
      <c r="D78" s="340"/>
      <c r="E78" s="296"/>
      <c r="F78" s="383"/>
      <c r="G78" s="384"/>
      <c r="H78" s="384"/>
      <c r="I78" s="384"/>
      <c r="J78" s="384"/>
      <c r="K78" s="384"/>
      <c r="L78" s="384"/>
      <c r="M78" s="384"/>
      <c r="N78" s="384"/>
      <c r="O78" s="384"/>
      <c r="P78" s="384"/>
      <c r="Q78" s="384"/>
      <c r="R78" s="384"/>
      <c r="S78" s="385"/>
      <c r="T78" s="413"/>
      <c r="U78" s="427"/>
    </row>
    <row r="79" spans="1:21" ht="15" customHeight="1" x14ac:dyDescent="0.25">
      <c r="A79" s="235" t="s">
        <v>148</v>
      </c>
      <c r="B79" s="235"/>
      <c r="C79" s="259"/>
      <c r="D79" s="317"/>
      <c r="E79" s="290"/>
      <c r="F79" s="143">
        <v>119</v>
      </c>
      <c r="G79" s="144">
        <v>82</v>
      </c>
      <c r="H79" s="144">
        <v>119</v>
      </c>
      <c r="I79" s="144">
        <v>287</v>
      </c>
      <c r="J79" s="144">
        <v>39</v>
      </c>
      <c r="K79" s="144">
        <v>28</v>
      </c>
      <c r="L79" s="144">
        <v>26</v>
      </c>
      <c r="M79" s="144">
        <v>36</v>
      </c>
      <c r="N79" s="144">
        <v>18</v>
      </c>
      <c r="O79" s="144">
        <v>8</v>
      </c>
      <c r="P79" s="144">
        <v>5</v>
      </c>
      <c r="Q79" s="144">
        <v>767</v>
      </c>
      <c r="R79" s="144">
        <v>793.55036978634826</v>
      </c>
      <c r="S79" s="145">
        <v>1560.5503697863453</v>
      </c>
      <c r="T79" s="146">
        <v>9834.0369308183181</v>
      </c>
      <c r="U79" s="45">
        <v>25.537988845191752</v>
      </c>
    </row>
    <row r="80" spans="1:21" s="34" customFormat="1" ht="13.5" customHeight="1" x14ac:dyDescent="0.25">
      <c r="A80" s="268"/>
      <c r="B80" s="212"/>
      <c r="C80" s="261"/>
      <c r="D80" s="322"/>
      <c r="E80" s="252"/>
      <c r="F80" s="373"/>
      <c r="G80" s="381"/>
      <c r="H80" s="381"/>
      <c r="I80" s="381"/>
      <c r="J80" s="381"/>
      <c r="K80" s="381"/>
      <c r="L80" s="381"/>
      <c r="M80" s="381"/>
      <c r="N80" s="381"/>
      <c r="O80" s="381"/>
      <c r="P80" s="381"/>
      <c r="Q80" s="381"/>
      <c r="R80" s="381"/>
      <c r="S80" s="382"/>
      <c r="T80" s="412"/>
      <c r="U80" s="426"/>
    </row>
    <row r="81" spans="1:21" s="30" customFormat="1" ht="13.5" thickBot="1" x14ac:dyDescent="0.3">
      <c r="A81" s="249" t="s">
        <v>149</v>
      </c>
      <c r="B81" s="213"/>
      <c r="C81" s="339"/>
      <c r="D81" s="340"/>
      <c r="E81" s="296"/>
      <c r="F81" s="386"/>
      <c r="G81" s="387"/>
      <c r="H81" s="387"/>
      <c r="I81" s="387"/>
      <c r="J81" s="387"/>
      <c r="K81" s="387"/>
      <c r="L81" s="387"/>
      <c r="M81" s="387"/>
      <c r="N81" s="387"/>
      <c r="O81" s="387"/>
      <c r="P81" s="387"/>
      <c r="Q81" s="387"/>
      <c r="R81" s="387"/>
      <c r="S81" s="388"/>
      <c r="T81" s="414"/>
      <c r="U81" s="428"/>
    </row>
    <row r="82" spans="1:21" ht="15" customHeight="1" x14ac:dyDescent="0.25">
      <c r="A82" s="214" t="s">
        <v>150</v>
      </c>
      <c r="B82" s="214"/>
      <c r="C82" s="258"/>
      <c r="D82" s="314"/>
      <c r="E82" s="286"/>
      <c r="F82" s="150">
        <v>133</v>
      </c>
      <c r="G82" s="151">
        <v>85</v>
      </c>
      <c r="H82" s="151">
        <v>130</v>
      </c>
      <c r="I82" s="151">
        <v>309</v>
      </c>
      <c r="J82" s="151">
        <v>56</v>
      </c>
      <c r="K82" s="151">
        <v>95</v>
      </c>
      <c r="L82" s="151">
        <v>131</v>
      </c>
      <c r="M82" s="151">
        <v>272</v>
      </c>
      <c r="N82" s="151">
        <v>289</v>
      </c>
      <c r="O82" s="151">
        <v>206</v>
      </c>
      <c r="P82" s="151">
        <v>47</v>
      </c>
      <c r="Q82" s="151">
        <v>1753</v>
      </c>
      <c r="R82" s="151">
        <v>1601.5781917845698</v>
      </c>
      <c r="S82" s="152">
        <v>3354.5781917845693</v>
      </c>
      <c r="T82" s="153">
        <v>26761.718315330112</v>
      </c>
      <c r="U82" s="47">
        <v>69.987427656788824</v>
      </c>
    </row>
    <row r="83" spans="1:21" x14ac:dyDescent="0.25">
      <c r="A83" s="305"/>
      <c r="B83" s="268"/>
      <c r="C83" s="306"/>
      <c r="D83" s="307"/>
      <c r="E83" s="205"/>
      <c r="F83" s="360"/>
      <c r="G83" s="361"/>
      <c r="H83" s="361"/>
      <c r="I83" s="361"/>
      <c r="J83" s="361"/>
      <c r="K83" s="361"/>
      <c r="L83" s="361"/>
      <c r="M83" s="361"/>
      <c r="N83" s="361"/>
      <c r="O83" s="361"/>
      <c r="P83" s="361"/>
      <c r="Q83" s="361"/>
      <c r="R83" s="361"/>
      <c r="S83" s="362"/>
      <c r="T83" s="404"/>
      <c r="U83" s="418"/>
    </row>
    <row r="84" spans="1:21" s="33" customFormat="1" x14ac:dyDescent="0.25">
      <c r="A84" s="248" t="s">
        <v>151</v>
      </c>
      <c r="B84" s="236"/>
      <c r="C84" s="222"/>
      <c r="D84" s="323"/>
      <c r="E84" s="297"/>
      <c r="F84" s="389"/>
      <c r="G84" s="390"/>
      <c r="H84" s="390"/>
      <c r="I84" s="390"/>
      <c r="J84" s="390"/>
      <c r="K84" s="390"/>
      <c r="L84" s="390"/>
      <c r="M84" s="390"/>
      <c r="N84" s="390"/>
      <c r="O84" s="390"/>
      <c r="P84" s="390"/>
      <c r="Q84" s="390"/>
      <c r="R84" s="390"/>
      <c r="S84" s="391"/>
      <c r="T84" s="415"/>
      <c r="U84" s="429"/>
    </row>
    <row r="85" spans="1:21" s="35" customFormat="1" x14ac:dyDescent="0.25">
      <c r="A85" s="250"/>
      <c r="B85" s="242"/>
      <c r="C85" s="227"/>
      <c r="D85" s="341"/>
      <c r="E85" s="298"/>
      <c r="F85" s="392"/>
      <c r="G85" s="393"/>
      <c r="H85" s="393"/>
      <c r="I85" s="393"/>
      <c r="J85" s="393"/>
      <c r="K85" s="393"/>
      <c r="L85" s="393"/>
      <c r="M85" s="393"/>
      <c r="N85" s="393"/>
      <c r="O85" s="393"/>
      <c r="P85" s="393"/>
      <c r="Q85" s="393"/>
      <c r="R85" s="393"/>
      <c r="S85" s="394"/>
      <c r="T85" s="416"/>
      <c r="U85" s="430"/>
    </row>
    <row r="86" spans="1:21" x14ac:dyDescent="0.25">
      <c r="A86" s="232" t="s">
        <v>152</v>
      </c>
      <c r="B86" s="232" t="s">
        <v>83</v>
      </c>
      <c r="C86" s="276" t="s">
        <v>84</v>
      </c>
      <c r="D86" s="318" t="s">
        <v>153</v>
      </c>
      <c r="E86" s="284"/>
      <c r="F86" s="143">
        <v>0</v>
      </c>
      <c r="G86" s="144">
        <v>0</v>
      </c>
      <c r="H86" s="144">
        <v>0</v>
      </c>
      <c r="I86" s="144">
        <v>0</v>
      </c>
      <c r="J86" s="144">
        <v>1</v>
      </c>
      <c r="K86" s="144">
        <v>3</v>
      </c>
      <c r="L86" s="144">
        <v>0</v>
      </c>
      <c r="M86" s="144">
        <v>0</v>
      </c>
      <c r="N86" s="144">
        <v>0</v>
      </c>
      <c r="O86" s="144">
        <v>2</v>
      </c>
      <c r="P86" s="144">
        <v>0</v>
      </c>
      <c r="Q86" s="144">
        <v>6</v>
      </c>
      <c r="R86" s="144">
        <v>1.86191669327388</v>
      </c>
      <c r="S86" s="145">
        <v>7.86191669327388</v>
      </c>
      <c r="T86" s="146">
        <v>112.531265287121</v>
      </c>
      <c r="U86" s="45">
        <v>0.42908887647497396</v>
      </c>
    </row>
    <row r="87" spans="1:21" x14ac:dyDescent="0.25">
      <c r="A87" s="268" t="s">
        <v>154</v>
      </c>
      <c r="B87" s="268"/>
      <c r="C87" s="277" t="s">
        <v>87</v>
      </c>
      <c r="D87" s="319"/>
      <c r="E87" s="285"/>
      <c r="F87" s="143">
        <v>0</v>
      </c>
      <c r="G87" s="144">
        <v>0</v>
      </c>
      <c r="H87" s="144">
        <v>0</v>
      </c>
      <c r="I87" s="144">
        <v>0</v>
      </c>
      <c r="J87" s="144">
        <v>130</v>
      </c>
      <c r="K87" s="144">
        <v>49</v>
      </c>
      <c r="L87" s="144">
        <v>11</v>
      </c>
      <c r="M87" s="144">
        <v>9</v>
      </c>
      <c r="N87" s="144">
        <v>5</v>
      </c>
      <c r="O87" s="144">
        <v>6</v>
      </c>
      <c r="P87" s="144">
        <v>1</v>
      </c>
      <c r="Q87" s="144">
        <v>211</v>
      </c>
      <c r="R87" s="144">
        <v>249.4968368987</v>
      </c>
      <c r="S87" s="145">
        <v>460.4968368987</v>
      </c>
      <c r="T87" s="146">
        <v>11025.034872542799</v>
      </c>
      <c r="U87" s="45">
        <v>44.665157641341303</v>
      </c>
    </row>
    <row r="88" spans="1:21" x14ac:dyDescent="0.25">
      <c r="A88" s="268" t="s">
        <v>155</v>
      </c>
      <c r="B88" s="268"/>
      <c r="C88" s="278" t="s">
        <v>138</v>
      </c>
      <c r="D88" s="319"/>
      <c r="E88" s="285"/>
      <c r="F88" s="143">
        <v>0</v>
      </c>
      <c r="G88" s="144">
        <v>0</v>
      </c>
      <c r="H88" s="144">
        <v>0</v>
      </c>
      <c r="I88" s="144">
        <v>0</v>
      </c>
      <c r="J88" s="144">
        <v>18</v>
      </c>
      <c r="K88" s="144">
        <v>1</v>
      </c>
      <c r="L88" s="144">
        <v>0</v>
      </c>
      <c r="M88" s="144">
        <v>1</v>
      </c>
      <c r="N88" s="144">
        <v>1</v>
      </c>
      <c r="O88" s="144">
        <v>0</v>
      </c>
      <c r="P88" s="144">
        <v>0</v>
      </c>
      <c r="Q88" s="144">
        <v>21</v>
      </c>
      <c r="R88" s="144">
        <v>22.343000319286499</v>
      </c>
      <c r="S88" s="145">
        <v>43.343000319286602</v>
      </c>
      <c r="T88" s="146">
        <v>16455.4220332765</v>
      </c>
      <c r="U88" s="45">
        <v>71.995207350529995</v>
      </c>
    </row>
    <row r="89" spans="1:21" s="25" customFormat="1" ht="14.25" customHeight="1" x14ac:dyDescent="0.25">
      <c r="A89" s="283" t="s">
        <v>156</v>
      </c>
      <c r="B89" s="283" t="s">
        <v>157</v>
      </c>
      <c r="C89" s="270"/>
      <c r="D89" s="312" t="s">
        <v>153</v>
      </c>
      <c r="E89" s="287"/>
      <c r="F89" s="143">
        <v>0</v>
      </c>
      <c r="G89" s="144">
        <v>0</v>
      </c>
      <c r="H89" s="144">
        <v>0</v>
      </c>
      <c r="I89" s="144">
        <v>0</v>
      </c>
      <c r="J89" s="144">
        <v>0</v>
      </c>
      <c r="K89" s="144">
        <v>0</v>
      </c>
      <c r="L89" s="144">
        <v>0</v>
      </c>
      <c r="M89" s="144">
        <v>0</v>
      </c>
      <c r="N89" s="144">
        <v>0</v>
      </c>
      <c r="O89" s="144">
        <v>0</v>
      </c>
      <c r="P89" s="144">
        <v>0</v>
      </c>
      <c r="Q89" s="144">
        <v>0</v>
      </c>
      <c r="R89" s="144">
        <v>0.93095834663693899</v>
      </c>
      <c r="S89" s="145">
        <v>0.93095834663693899</v>
      </c>
      <c r="T89" s="146">
        <v>9.3015052995353802</v>
      </c>
      <c r="U89" s="45">
        <v>3.7440000000000001E-2</v>
      </c>
    </row>
    <row r="90" spans="1:21" s="25" customFormat="1" ht="14.25" customHeight="1" x14ac:dyDescent="0.25">
      <c r="A90" s="283" t="s">
        <v>158</v>
      </c>
      <c r="B90" s="283" t="s">
        <v>159</v>
      </c>
      <c r="C90" s="270"/>
      <c r="D90" s="312" t="s">
        <v>153</v>
      </c>
      <c r="E90" s="287"/>
      <c r="F90" s="143">
        <v>0</v>
      </c>
      <c r="G90" s="144">
        <v>0</v>
      </c>
      <c r="H90" s="144">
        <v>0</v>
      </c>
      <c r="I90" s="144">
        <v>0</v>
      </c>
      <c r="J90" s="144">
        <v>0</v>
      </c>
      <c r="K90" s="144">
        <v>0</v>
      </c>
      <c r="L90" s="144">
        <v>0</v>
      </c>
      <c r="M90" s="144">
        <v>0</v>
      </c>
      <c r="N90" s="144">
        <v>0</v>
      </c>
      <c r="O90" s="144">
        <v>0</v>
      </c>
      <c r="P90" s="144">
        <v>0</v>
      </c>
      <c r="Q90" s="144">
        <v>0</v>
      </c>
      <c r="R90" s="144">
        <v>0</v>
      </c>
      <c r="S90" s="145">
        <v>0</v>
      </c>
      <c r="T90" s="146">
        <v>0</v>
      </c>
      <c r="U90" s="45">
        <v>0</v>
      </c>
    </row>
    <row r="91" spans="1:21" s="25" customFormat="1" ht="14.25" customHeight="1" x14ac:dyDescent="0.25">
      <c r="A91" s="283" t="s">
        <v>160</v>
      </c>
      <c r="B91" s="283" t="s">
        <v>161</v>
      </c>
      <c r="C91" s="270"/>
      <c r="D91" s="312" t="s">
        <v>153</v>
      </c>
      <c r="E91" s="287"/>
      <c r="F91" s="143">
        <v>0</v>
      </c>
      <c r="G91" s="144">
        <v>0</v>
      </c>
      <c r="H91" s="144">
        <v>0</v>
      </c>
      <c r="I91" s="144">
        <v>0</v>
      </c>
      <c r="J91" s="144">
        <v>0</v>
      </c>
      <c r="K91" s="144">
        <v>0</v>
      </c>
      <c r="L91" s="144">
        <v>0</v>
      </c>
      <c r="M91" s="144">
        <v>0</v>
      </c>
      <c r="N91" s="144">
        <v>0</v>
      </c>
      <c r="O91" s="144">
        <v>0</v>
      </c>
      <c r="P91" s="144">
        <v>0</v>
      </c>
      <c r="Q91" s="144">
        <v>0</v>
      </c>
      <c r="R91" s="144">
        <v>0</v>
      </c>
      <c r="S91" s="145">
        <v>0</v>
      </c>
      <c r="T91" s="146">
        <v>0</v>
      </c>
      <c r="U91" s="45">
        <v>0</v>
      </c>
    </row>
    <row r="92" spans="1:21" s="25" customFormat="1" ht="14.25" customHeight="1" x14ac:dyDescent="0.25">
      <c r="A92" s="233" t="s">
        <v>162</v>
      </c>
      <c r="B92" s="283" t="s">
        <v>163</v>
      </c>
      <c r="C92" s="270"/>
      <c r="D92" s="312" t="s">
        <v>153</v>
      </c>
      <c r="E92" s="287"/>
      <c r="F92" s="143">
        <v>0</v>
      </c>
      <c r="G92" s="144">
        <v>0</v>
      </c>
      <c r="H92" s="144">
        <v>0</v>
      </c>
      <c r="I92" s="144">
        <v>0</v>
      </c>
      <c r="J92" s="144">
        <v>0</v>
      </c>
      <c r="K92" s="144">
        <v>0</v>
      </c>
      <c r="L92" s="144">
        <v>0</v>
      </c>
      <c r="M92" s="144">
        <v>0</v>
      </c>
      <c r="N92" s="144">
        <v>0</v>
      </c>
      <c r="O92" s="144">
        <v>0</v>
      </c>
      <c r="P92" s="144">
        <v>0</v>
      </c>
      <c r="Q92" s="144">
        <v>0</v>
      </c>
      <c r="R92" s="144">
        <v>0</v>
      </c>
      <c r="S92" s="145">
        <v>0</v>
      </c>
      <c r="T92" s="146">
        <v>0</v>
      </c>
      <c r="U92" s="45">
        <v>0</v>
      </c>
    </row>
    <row r="93" spans="1:21" s="25" customFormat="1" ht="27" customHeight="1" x14ac:dyDescent="0.25">
      <c r="A93" s="233" t="s">
        <v>164</v>
      </c>
      <c r="B93" s="488" t="s">
        <v>165</v>
      </c>
      <c r="C93" s="488"/>
      <c r="D93" s="315" t="s">
        <v>153</v>
      </c>
      <c r="E93" s="287"/>
      <c r="F93" s="143">
        <v>0</v>
      </c>
      <c r="G93" s="144">
        <v>0</v>
      </c>
      <c r="H93" s="144">
        <v>0</v>
      </c>
      <c r="I93" s="144">
        <v>0</v>
      </c>
      <c r="J93" s="144">
        <v>1</v>
      </c>
      <c r="K93" s="144">
        <v>0</v>
      </c>
      <c r="L93" s="144">
        <v>0</v>
      </c>
      <c r="M93" s="144">
        <v>1</v>
      </c>
      <c r="N93" s="144">
        <v>0</v>
      </c>
      <c r="O93" s="144">
        <v>0</v>
      </c>
      <c r="P93" s="144">
        <v>0</v>
      </c>
      <c r="Q93" s="144">
        <v>2</v>
      </c>
      <c r="R93" s="144">
        <v>3.72383338654776</v>
      </c>
      <c r="S93" s="145">
        <v>5.72383338654776</v>
      </c>
      <c r="T93" s="146">
        <v>441.982048763612</v>
      </c>
      <c r="U93" s="45">
        <v>1.3766399999999999</v>
      </c>
    </row>
    <row r="94" spans="1:21" s="25" customFormat="1" ht="39.75" customHeight="1" x14ac:dyDescent="0.25">
      <c r="A94" s="283" t="s">
        <v>166</v>
      </c>
      <c r="B94" s="488" t="s">
        <v>167</v>
      </c>
      <c r="C94" s="488"/>
      <c r="D94" s="315">
        <v>9</v>
      </c>
      <c r="E94" s="287"/>
      <c r="F94" s="143">
        <v>0</v>
      </c>
      <c r="G94" s="144">
        <v>0</v>
      </c>
      <c r="H94" s="144">
        <v>0</v>
      </c>
      <c r="I94" s="144">
        <v>0</v>
      </c>
      <c r="J94" s="144">
        <v>1</v>
      </c>
      <c r="K94" s="144">
        <v>0</v>
      </c>
      <c r="L94" s="144">
        <v>2</v>
      </c>
      <c r="M94" s="144">
        <v>0</v>
      </c>
      <c r="N94" s="144">
        <v>0</v>
      </c>
      <c r="O94" s="144">
        <v>1</v>
      </c>
      <c r="P94" s="144">
        <v>0</v>
      </c>
      <c r="Q94" s="144">
        <v>4</v>
      </c>
      <c r="R94" s="144">
        <v>0.93095834663693899</v>
      </c>
      <c r="S94" s="145">
        <v>4.93095834663694</v>
      </c>
      <c r="T94" s="146">
        <v>318.91629382308099</v>
      </c>
      <c r="U94" s="45">
        <v>0.59040000000000004</v>
      </c>
    </row>
    <row r="95" spans="1:21" s="25" customFormat="1" ht="27" customHeight="1" x14ac:dyDescent="0.25">
      <c r="A95" s="233" t="s">
        <v>168</v>
      </c>
      <c r="B95" s="488" t="s">
        <v>169</v>
      </c>
      <c r="C95" s="488"/>
      <c r="D95" s="312" t="s">
        <v>153</v>
      </c>
      <c r="E95" s="287"/>
      <c r="F95" s="143">
        <v>0</v>
      </c>
      <c r="G95" s="144">
        <v>0</v>
      </c>
      <c r="H95" s="144">
        <v>0</v>
      </c>
      <c r="I95" s="144">
        <v>0</v>
      </c>
      <c r="J95" s="144">
        <v>1</v>
      </c>
      <c r="K95" s="144">
        <v>0</v>
      </c>
      <c r="L95" s="144">
        <v>0</v>
      </c>
      <c r="M95" s="144">
        <v>0</v>
      </c>
      <c r="N95" s="144">
        <v>1</v>
      </c>
      <c r="O95" s="144">
        <v>0</v>
      </c>
      <c r="P95" s="144">
        <v>0</v>
      </c>
      <c r="Q95" s="144">
        <v>2</v>
      </c>
      <c r="R95" s="144">
        <v>1.86191669327388</v>
      </c>
      <c r="S95" s="145">
        <v>3.86191669327388</v>
      </c>
      <c r="T95" s="146">
        <v>26.142382032075801</v>
      </c>
      <c r="U95" s="45">
        <v>6.9552000000000003E-2</v>
      </c>
    </row>
    <row r="96" spans="1:21" s="25" customFormat="1" ht="14.25" customHeight="1" thickBot="1" x14ac:dyDescent="0.3">
      <c r="A96" s="348" t="s">
        <v>170</v>
      </c>
      <c r="B96" s="211" t="s">
        <v>171</v>
      </c>
      <c r="C96" s="260"/>
      <c r="D96" s="313" t="s">
        <v>153</v>
      </c>
      <c r="E96" s="288"/>
      <c r="F96" s="147">
        <v>0</v>
      </c>
      <c r="G96" s="148">
        <v>0</v>
      </c>
      <c r="H96" s="148">
        <v>0</v>
      </c>
      <c r="I96" s="148">
        <v>0</v>
      </c>
      <c r="J96" s="148">
        <v>1</v>
      </c>
      <c r="K96" s="148">
        <v>0</v>
      </c>
      <c r="L96" s="148">
        <v>0</v>
      </c>
      <c r="M96" s="148">
        <v>0</v>
      </c>
      <c r="N96" s="148">
        <v>0</v>
      </c>
      <c r="O96" s="148">
        <v>0</v>
      </c>
      <c r="P96" s="148">
        <v>0</v>
      </c>
      <c r="Q96" s="148">
        <v>1</v>
      </c>
      <c r="R96" s="148">
        <v>3.72383338654776</v>
      </c>
      <c r="S96" s="149">
        <v>4.72383338654776</v>
      </c>
      <c r="T96" s="154">
        <v>73.906153434045606</v>
      </c>
      <c r="U96" s="46">
        <v>0.12324312</v>
      </c>
    </row>
    <row r="97" spans="1:21" ht="15" customHeight="1" x14ac:dyDescent="0.25">
      <c r="A97" s="214" t="s">
        <v>172</v>
      </c>
      <c r="B97" s="214"/>
      <c r="C97" s="258"/>
      <c r="D97" s="314"/>
      <c r="E97" s="286"/>
      <c r="F97" s="150">
        <v>0</v>
      </c>
      <c r="G97" s="151">
        <v>0</v>
      </c>
      <c r="H97" s="151">
        <v>0</v>
      </c>
      <c r="I97" s="151">
        <v>0</v>
      </c>
      <c r="J97" s="151">
        <v>153</v>
      </c>
      <c r="K97" s="151">
        <v>53</v>
      </c>
      <c r="L97" s="151">
        <v>13</v>
      </c>
      <c r="M97" s="151">
        <v>11</v>
      </c>
      <c r="N97" s="151">
        <v>7</v>
      </c>
      <c r="O97" s="151">
        <v>9</v>
      </c>
      <c r="P97" s="151">
        <v>1</v>
      </c>
      <c r="Q97" s="151">
        <v>247</v>
      </c>
      <c r="R97" s="151">
        <v>284.87325407090367</v>
      </c>
      <c r="S97" s="151">
        <v>531.87325407090373</v>
      </c>
      <c r="T97" s="153">
        <v>28463.236554458774</v>
      </c>
      <c r="U97" s="47">
        <v>119.28672898834627</v>
      </c>
    </row>
    <row r="98" spans="1:21" x14ac:dyDescent="0.25">
      <c r="A98" s="305"/>
      <c r="B98" s="268"/>
      <c r="C98" s="306"/>
      <c r="D98" s="307"/>
      <c r="E98" s="205"/>
      <c r="F98" s="360"/>
      <c r="G98" s="361"/>
      <c r="H98" s="361"/>
      <c r="I98" s="361"/>
      <c r="J98" s="361"/>
      <c r="K98" s="361"/>
      <c r="L98" s="361"/>
      <c r="M98" s="361"/>
      <c r="N98" s="361"/>
      <c r="O98" s="361"/>
      <c r="P98" s="361"/>
      <c r="Q98" s="361"/>
      <c r="R98" s="361"/>
      <c r="S98" s="362"/>
      <c r="T98" s="404"/>
      <c r="U98" s="418"/>
    </row>
    <row r="99" spans="1:21" ht="13.5" customHeight="1" x14ac:dyDescent="0.25">
      <c r="A99" s="248" t="s">
        <v>173</v>
      </c>
      <c r="B99" s="239"/>
      <c r="C99" s="216"/>
      <c r="D99" s="337"/>
      <c r="E99" s="291"/>
      <c r="F99" s="363"/>
      <c r="G99" s="364"/>
      <c r="H99" s="364"/>
      <c r="I99" s="364"/>
      <c r="J99" s="364"/>
      <c r="K99" s="364"/>
      <c r="L99" s="364"/>
      <c r="M99" s="364"/>
      <c r="N99" s="364"/>
      <c r="O99" s="364"/>
      <c r="P99" s="364"/>
      <c r="Q99" s="364"/>
      <c r="R99" s="364"/>
      <c r="S99" s="365"/>
      <c r="T99" s="405"/>
      <c r="U99" s="419"/>
    </row>
    <row r="100" spans="1:21" ht="13.5" customHeight="1" x14ac:dyDescent="0.25">
      <c r="A100" s="251"/>
      <c r="B100" s="240"/>
      <c r="C100" s="220"/>
      <c r="D100" s="342"/>
      <c r="E100" s="299"/>
      <c r="F100" s="366"/>
      <c r="G100" s="367"/>
      <c r="H100" s="367"/>
      <c r="I100" s="367"/>
      <c r="J100" s="367"/>
      <c r="K100" s="367"/>
      <c r="L100" s="367"/>
      <c r="M100" s="367"/>
      <c r="N100" s="367"/>
      <c r="O100" s="367"/>
      <c r="P100" s="367"/>
      <c r="Q100" s="367"/>
      <c r="R100" s="367"/>
      <c r="S100" s="368"/>
      <c r="T100" s="406"/>
      <c r="U100" s="420"/>
    </row>
    <row r="101" spans="1:21" x14ac:dyDescent="0.25">
      <c r="A101" s="232" t="s">
        <v>174</v>
      </c>
      <c r="B101" s="232" t="s">
        <v>83</v>
      </c>
      <c r="C101" s="276" t="s">
        <v>84</v>
      </c>
      <c r="D101" s="318" t="s">
        <v>175</v>
      </c>
      <c r="E101" s="284"/>
      <c r="F101" s="143">
        <v>3</v>
      </c>
      <c r="G101" s="144">
        <v>0</v>
      </c>
      <c r="H101" s="144">
        <v>0</v>
      </c>
      <c r="I101" s="144">
        <v>1</v>
      </c>
      <c r="J101" s="144">
        <v>159</v>
      </c>
      <c r="K101" s="144">
        <v>78</v>
      </c>
      <c r="L101" s="144">
        <v>32</v>
      </c>
      <c r="M101" s="144">
        <v>20</v>
      </c>
      <c r="N101" s="144">
        <v>30</v>
      </c>
      <c r="O101" s="144">
        <v>54</v>
      </c>
      <c r="P101" s="144">
        <v>16</v>
      </c>
      <c r="Q101" s="144">
        <v>393</v>
      </c>
      <c r="R101" s="144">
        <v>167.34317143011199</v>
      </c>
      <c r="S101" s="145">
        <v>560.34317143011299</v>
      </c>
      <c r="T101" s="146">
        <v>10690.2438995582</v>
      </c>
      <c r="U101" s="45">
        <v>39.474562318016204</v>
      </c>
    </row>
    <row r="102" spans="1:21" x14ac:dyDescent="0.25">
      <c r="A102" s="282" t="s">
        <v>176</v>
      </c>
      <c r="B102" s="268"/>
      <c r="C102" s="277" t="s">
        <v>87</v>
      </c>
      <c r="D102" s="319"/>
      <c r="E102" s="285"/>
      <c r="F102" s="143">
        <v>0</v>
      </c>
      <c r="G102" s="144">
        <v>0</v>
      </c>
      <c r="H102" s="144">
        <v>0</v>
      </c>
      <c r="I102" s="144">
        <v>0</v>
      </c>
      <c r="J102" s="144">
        <v>63</v>
      </c>
      <c r="K102" s="144">
        <v>74</v>
      </c>
      <c r="L102" s="144">
        <v>43</v>
      </c>
      <c r="M102" s="144">
        <v>15</v>
      </c>
      <c r="N102" s="144">
        <v>12</v>
      </c>
      <c r="O102" s="144">
        <v>43</v>
      </c>
      <c r="P102" s="144">
        <v>4</v>
      </c>
      <c r="Q102" s="144">
        <v>254</v>
      </c>
      <c r="R102" s="144">
        <v>110.890053357303</v>
      </c>
      <c r="S102" s="145">
        <v>364.89005335730297</v>
      </c>
      <c r="T102" s="146">
        <v>13140.2661938821</v>
      </c>
      <c r="U102" s="45">
        <v>47.302430443508001</v>
      </c>
    </row>
    <row r="103" spans="1:21" x14ac:dyDescent="0.25">
      <c r="A103" s="268"/>
      <c r="B103" s="268"/>
      <c r="C103" s="278" t="s">
        <v>138</v>
      </c>
      <c r="D103" s="314"/>
      <c r="E103" s="285"/>
      <c r="F103" s="143">
        <v>0</v>
      </c>
      <c r="G103" s="144">
        <v>0</v>
      </c>
      <c r="H103" s="144">
        <v>0</v>
      </c>
      <c r="I103" s="144">
        <v>0</v>
      </c>
      <c r="J103" s="144">
        <v>33</v>
      </c>
      <c r="K103" s="144">
        <v>49</v>
      </c>
      <c r="L103" s="144">
        <v>21</v>
      </c>
      <c r="M103" s="144">
        <v>14</v>
      </c>
      <c r="N103" s="144">
        <v>11</v>
      </c>
      <c r="O103" s="144">
        <v>18</v>
      </c>
      <c r="P103" s="144">
        <v>2</v>
      </c>
      <c r="Q103" s="144">
        <v>148</v>
      </c>
      <c r="R103" s="144">
        <v>53.4288438903369</v>
      </c>
      <c r="S103" s="145">
        <v>201.42884389033699</v>
      </c>
      <c r="T103" s="146">
        <v>31682.251630840499</v>
      </c>
      <c r="U103" s="45">
        <v>116.632531229281</v>
      </c>
    </row>
    <row r="104" spans="1:21" x14ac:dyDescent="0.25">
      <c r="A104" s="283" t="s">
        <v>177</v>
      </c>
      <c r="B104" s="283" t="s">
        <v>178</v>
      </c>
      <c r="C104" s="270"/>
      <c r="D104" s="312" t="s">
        <v>179</v>
      </c>
      <c r="E104" s="287"/>
      <c r="F104" s="143">
        <v>3</v>
      </c>
      <c r="G104" s="144">
        <v>0</v>
      </c>
      <c r="H104" s="144">
        <v>0</v>
      </c>
      <c r="I104" s="144">
        <v>1</v>
      </c>
      <c r="J104" s="144">
        <v>24</v>
      </c>
      <c r="K104" s="144">
        <v>5</v>
      </c>
      <c r="L104" s="144">
        <v>3</v>
      </c>
      <c r="M104" s="144">
        <v>8</v>
      </c>
      <c r="N104" s="144">
        <v>4</v>
      </c>
      <c r="O104" s="144">
        <v>5</v>
      </c>
      <c r="P104" s="144">
        <v>3</v>
      </c>
      <c r="Q104" s="144">
        <v>56</v>
      </c>
      <c r="R104" s="144">
        <v>17.137553700674101</v>
      </c>
      <c r="S104" s="145">
        <v>73.137553700674104</v>
      </c>
      <c r="T104" s="146">
        <v>1433.6572568198301</v>
      </c>
      <c r="U104" s="45">
        <v>1.674504</v>
      </c>
    </row>
    <row r="105" spans="1:21" x14ac:dyDescent="0.25">
      <c r="A105" s="283" t="s">
        <v>180</v>
      </c>
      <c r="B105" s="283" t="s">
        <v>123</v>
      </c>
      <c r="C105" s="270"/>
      <c r="D105" s="312" t="s">
        <v>179</v>
      </c>
      <c r="E105" s="287"/>
      <c r="F105" s="143">
        <v>0</v>
      </c>
      <c r="G105" s="144">
        <v>0</v>
      </c>
      <c r="H105" s="144">
        <v>0</v>
      </c>
      <c r="I105" s="144">
        <v>0</v>
      </c>
      <c r="J105" s="144">
        <v>6</v>
      </c>
      <c r="K105" s="144">
        <v>2</v>
      </c>
      <c r="L105" s="144">
        <v>1</v>
      </c>
      <c r="M105" s="144">
        <v>0</v>
      </c>
      <c r="N105" s="144">
        <v>0</v>
      </c>
      <c r="O105" s="144">
        <v>0</v>
      </c>
      <c r="P105" s="144">
        <v>0</v>
      </c>
      <c r="Q105" s="144">
        <v>9</v>
      </c>
      <c r="R105" s="144">
        <v>5.0404569707864999</v>
      </c>
      <c r="S105" s="145">
        <v>14.040456970786501</v>
      </c>
      <c r="T105" s="146">
        <v>98.433621081282595</v>
      </c>
      <c r="U105" s="45">
        <v>0.1148706</v>
      </c>
    </row>
    <row r="106" spans="1:21" x14ac:dyDescent="0.25">
      <c r="A106" s="237" t="s">
        <v>181</v>
      </c>
      <c r="B106" s="283" t="s">
        <v>110</v>
      </c>
      <c r="C106" s="270"/>
      <c r="D106" s="312" t="s">
        <v>179</v>
      </c>
      <c r="E106" s="287"/>
      <c r="F106" s="143">
        <v>14</v>
      </c>
      <c r="G106" s="144">
        <v>2</v>
      </c>
      <c r="H106" s="144">
        <v>0</v>
      </c>
      <c r="I106" s="144">
        <v>3</v>
      </c>
      <c r="J106" s="144">
        <v>20</v>
      </c>
      <c r="K106" s="144">
        <v>3</v>
      </c>
      <c r="L106" s="144">
        <v>3</v>
      </c>
      <c r="M106" s="144">
        <v>1</v>
      </c>
      <c r="N106" s="144">
        <v>4</v>
      </c>
      <c r="O106" s="144">
        <v>6</v>
      </c>
      <c r="P106" s="144">
        <v>0</v>
      </c>
      <c r="Q106" s="144">
        <v>56</v>
      </c>
      <c r="R106" s="144">
        <v>26.210376248089801</v>
      </c>
      <c r="S106" s="145">
        <v>82.210376248089901</v>
      </c>
      <c r="T106" s="146">
        <v>359.35529268152999</v>
      </c>
      <c r="U106" s="45">
        <v>0.55370148056421298</v>
      </c>
    </row>
    <row r="107" spans="1:21" x14ac:dyDescent="0.25">
      <c r="A107" s="283" t="s">
        <v>182</v>
      </c>
      <c r="B107" s="283" t="s">
        <v>183</v>
      </c>
      <c r="C107" s="270"/>
      <c r="D107" s="312" t="s">
        <v>179</v>
      </c>
      <c r="E107" s="287"/>
      <c r="F107" s="143">
        <v>4</v>
      </c>
      <c r="G107" s="144">
        <v>0</v>
      </c>
      <c r="H107" s="144">
        <v>0</v>
      </c>
      <c r="I107" s="144">
        <v>0</v>
      </c>
      <c r="J107" s="144">
        <v>127</v>
      </c>
      <c r="K107" s="144">
        <v>296</v>
      </c>
      <c r="L107" s="144">
        <v>194</v>
      </c>
      <c r="M107" s="144">
        <v>145</v>
      </c>
      <c r="N107" s="144">
        <v>267</v>
      </c>
      <c r="O107" s="144">
        <v>191</v>
      </c>
      <c r="P107" s="144">
        <v>91</v>
      </c>
      <c r="Q107" s="144">
        <v>1315</v>
      </c>
      <c r="R107" s="144">
        <v>685.50214802696701</v>
      </c>
      <c r="S107" s="145">
        <v>2000.5021480268899</v>
      </c>
      <c r="T107" s="146">
        <v>46433.074680984399</v>
      </c>
      <c r="U107" s="45">
        <v>164.35737505018898</v>
      </c>
    </row>
    <row r="108" spans="1:21" s="25" customFormat="1" ht="14.25" customHeight="1" x14ac:dyDescent="0.25">
      <c r="A108" s="283" t="s">
        <v>156</v>
      </c>
      <c r="B108" s="283" t="s">
        <v>157</v>
      </c>
      <c r="C108" s="270"/>
      <c r="D108" s="312" t="s">
        <v>175</v>
      </c>
      <c r="E108" s="287"/>
      <c r="F108" s="143">
        <v>0</v>
      </c>
      <c r="G108" s="144">
        <v>0</v>
      </c>
      <c r="H108" s="144">
        <v>0</v>
      </c>
      <c r="I108" s="144">
        <v>0</v>
      </c>
      <c r="J108" s="144">
        <v>0</v>
      </c>
      <c r="K108" s="144">
        <v>0</v>
      </c>
      <c r="L108" s="144">
        <v>0</v>
      </c>
      <c r="M108" s="144">
        <v>0</v>
      </c>
      <c r="N108" s="144">
        <v>2</v>
      </c>
      <c r="O108" s="144">
        <v>6</v>
      </c>
      <c r="P108" s="144">
        <v>1</v>
      </c>
      <c r="Q108" s="144">
        <v>9</v>
      </c>
      <c r="R108" s="144">
        <v>4.0323655766291999</v>
      </c>
      <c r="S108" s="145">
        <v>13.0323655766292</v>
      </c>
      <c r="T108" s="146">
        <v>381.22678237951197</v>
      </c>
      <c r="U108" s="45">
        <v>1.36944</v>
      </c>
    </row>
    <row r="109" spans="1:21" s="25" customFormat="1" ht="14.25" customHeight="1" x14ac:dyDescent="0.25">
      <c r="A109" s="283" t="s">
        <v>158</v>
      </c>
      <c r="B109" s="283" t="s">
        <v>159</v>
      </c>
      <c r="C109" s="270"/>
      <c r="D109" s="312" t="s">
        <v>175</v>
      </c>
      <c r="E109" s="287"/>
      <c r="F109" s="143">
        <v>0</v>
      </c>
      <c r="G109" s="144">
        <v>0</v>
      </c>
      <c r="H109" s="144">
        <v>0</v>
      </c>
      <c r="I109" s="144">
        <v>0</v>
      </c>
      <c r="J109" s="144">
        <v>0</v>
      </c>
      <c r="K109" s="144">
        <v>0</v>
      </c>
      <c r="L109" s="144">
        <v>0</v>
      </c>
      <c r="M109" s="144">
        <v>0</v>
      </c>
      <c r="N109" s="144">
        <v>0</v>
      </c>
      <c r="O109" s="144">
        <v>0</v>
      </c>
      <c r="P109" s="144">
        <v>0</v>
      </c>
      <c r="Q109" s="144">
        <v>0</v>
      </c>
      <c r="R109" s="144">
        <v>0</v>
      </c>
      <c r="S109" s="145">
        <v>0</v>
      </c>
      <c r="T109" s="146">
        <v>0</v>
      </c>
      <c r="U109" s="45">
        <v>0</v>
      </c>
    </row>
    <row r="110" spans="1:21" s="25" customFormat="1" ht="14.25" customHeight="1" x14ac:dyDescent="0.25">
      <c r="A110" s="283" t="s">
        <v>160</v>
      </c>
      <c r="B110" s="283" t="s">
        <v>161</v>
      </c>
      <c r="C110" s="270"/>
      <c r="D110" s="312" t="s">
        <v>175</v>
      </c>
      <c r="E110" s="287"/>
      <c r="F110" s="143">
        <v>0</v>
      </c>
      <c r="G110" s="144">
        <v>0</v>
      </c>
      <c r="H110" s="144">
        <v>0</v>
      </c>
      <c r="I110" s="144">
        <v>0</v>
      </c>
      <c r="J110" s="144">
        <v>0</v>
      </c>
      <c r="K110" s="144">
        <v>0</v>
      </c>
      <c r="L110" s="144">
        <v>0</v>
      </c>
      <c r="M110" s="144">
        <v>0</v>
      </c>
      <c r="N110" s="144">
        <v>0</v>
      </c>
      <c r="O110" s="144">
        <v>0</v>
      </c>
      <c r="P110" s="144">
        <v>0</v>
      </c>
      <c r="Q110" s="144">
        <v>0</v>
      </c>
      <c r="R110" s="144">
        <v>0</v>
      </c>
      <c r="S110" s="145">
        <v>0</v>
      </c>
      <c r="T110" s="146">
        <v>0</v>
      </c>
      <c r="U110" s="45">
        <v>0</v>
      </c>
    </row>
    <row r="111" spans="1:21" s="25" customFormat="1" ht="14.25" customHeight="1" x14ac:dyDescent="0.25">
      <c r="A111" s="233" t="s">
        <v>162</v>
      </c>
      <c r="B111" s="283" t="s">
        <v>163</v>
      </c>
      <c r="C111" s="270"/>
      <c r="D111" s="312" t="s">
        <v>175</v>
      </c>
      <c r="E111" s="287"/>
      <c r="F111" s="143">
        <v>0</v>
      </c>
      <c r="G111" s="144">
        <v>0</v>
      </c>
      <c r="H111" s="144">
        <v>0</v>
      </c>
      <c r="I111" s="144">
        <v>0</v>
      </c>
      <c r="J111" s="144">
        <v>0</v>
      </c>
      <c r="K111" s="144">
        <v>0</v>
      </c>
      <c r="L111" s="144">
        <v>0</v>
      </c>
      <c r="M111" s="144">
        <v>0</v>
      </c>
      <c r="N111" s="144">
        <v>0</v>
      </c>
      <c r="O111" s="144">
        <v>0</v>
      </c>
      <c r="P111" s="144">
        <v>1</v>
      </c>
      <c r="Q111" s="144">
        <v>1</v>
      </c>
      <c r="R111" s="144">
        <v>0</v>
      </c>
      <c r="S111" s="145">
        <v>1</v>
      </c>
      <c r="T111" s="146">
        <v>17</v>
      </c>
      <c r="U111" s="45">
        <v>6.1199999999999997E-2</v>
      </c>
    </row>
    <row r="112" spans="1:21" s="25" customFormat="1" ht="27.75" customHeight="1" x14ac:dyDescent="0.25">
      <c r="A112" s="233" t="s">
        <v>164</v>
      </c>
      <c r="B112" s="488" t="s">
        <v>165</v>
      </c>
      <c r="C112" s="488"/>
      <c r="D112" s="315" t="s">
        <v>175</v>
      </c>
      <c r="E112" s="287"/>
      <c r="F112" s="143">
        <v>0</v>
      </c>
      <c r="G112" s="144">
        <v>0</v>
      </c>
      <c r="H112" s="144">
        <v>0</v>
      </c>
      <c r="I112" s="144">
        <v>0</v>
      </c>
      <c r="J112" s="144">
        <v>1</v>
      </c>
      <c r="K112" s="144">
        <v>9</v>
      </c>
      <c r="L112" s="144">
        <v>10</v>
      </c>
      <c r="M112" s="144">
        <v>0</v>
      </c>
      <c r="N112" s="144">
        <v>8</v>
      </c>
      <c r="O112" s="144">
        <v>10</v>
      </c>
      <c r="P112" s="144">
        <v>1</v>
      </c>
      <c r="Q112" s="144">
        <v>39</v>
      </c>
      <c r="R112" s="144">
        <v>6.0485483649437999</v>
      </c>
      <c r="S112" s="145">
        <v>45.048548364943798</v>
      </c>
      <c r="T112" s="146">
        <v>1424.98220207586</v>
      </c>
      <c r="U112" s="45">
        <v>4.1002848000000007</v>
      </c>
    </row>
    <row r="113" spans="1:21" s="25" customFormat="1" ht="39.75" customHeight="1" x14ac:dyDescent="0.25">
      <c r="A113" s="283" t="s">
        <v>166</v>
      </c>
      <c r="B113" s="488" t="s">
        <v>167</v>
      </c>
      <c r="C113" s="488"/>
      <c r="D113" s="315">
        <v>10</v>
      </c>
      <c r="E113" s="287"/>
      <c r="F113" s="143">
        <v>0</v>
      </c>
      <c r="G113" s="144">
        <v>0</v>
      </c>
      <c r="H113" s="144">
        <v>0</v>
      </c>
      <c r="I113" s="144">
        <v>0</v>
      </c>
      <c r="J113" s="144">
        <v>1</v>
      </c>
      <c r="K113" s="144">
        <v>2</v>
      </c>
      <c r="L113" s="144">
        <v>1</v>
      </c>
      <c r="M113" s="144">
        <v>1</v>
      </c>
      <c r="N113" s="144">
        <v>0</v>
      </c>
      <c r="O113" s="144">
        <v>0</v>
      </c>
      <c r="P113" s="144">
        <v>0</v>
      </c>
      <c r="Q113" s="144">
        <v>5</v>
      </c>
      <c r="R113" s="144">
        <v>5.0404569707864999</v>
      </c>
      <c r="S113" s="145">
        <v>10.040456970786501</v>
      </c>
      <c r="T113" s="146">
        <v>509.18985603222001</v>
      </c>
      <c r="U113" s="45">
        <v>0.91259999999999997</v>
      </c>
    </row>
    <row r="114" spans="1:21" s="25" customFormat="1" ht="28.5" customHeight="1" x14ac:dyDescent="0.25">
      <c r="A114" s="233" t="s">
        <v>184</v>
      </c>
      <c r="B114" s="488" t="s">
        <v>169</v>
      </c>
      <c r="C114" s="488"/>
      <c r="D114" s="312" t="s">
        <v>179</v>
      </c>
      <c r="E114" s="287"/>
      <c r="F114" s="143">
        <v>0</v>
      </c>
      <c r="G114" s="144">
        <v>0</v>
      </c>
      <c r="H114" s="144">
        <v>0</v>
      </c>
      <c r="I114" s="144">
        <v>0</v>
      </c>
      <c r="J114" s="144">
        <v>0</v>
      </c>
      <c r="K114" s="144">
        <v>0</v>
      </c>
      <c r="L114" s="144">
        <v>0</v>
      </c>
      <c r="M114" s="144">
        <v>0</v>
      </c>
      <c r="N114" s="144">
        <v>0</v>
      </c>
      <c r="O114" s="144">
        <v>2</v>
      </c>
      <c r="P114" s="144">
        <v>0</v>
      </c>
      <c r="Q114" s="144">
        <v>2</v>
      </c>
      <c r="R114" s="144">
        <v>0</v>
      </c>
      <c r="S114" s="145">
        <v>2</v>
      </c>
      <c r="T114" s="146">
        <v>120</v>
      </c>
      <c r="U114" s="45">
        <v>0.3024</v>
      </c>
    </row>
    <row r="115" spans="1:21" s="36" customFormat="1" ht="14.25" customHeight="1" thickBot="1" x14ac:dyDescent="0.3">
      <c r="A115" s="238" t="s">
        <v>129</v>
      </c>
      <c r="B115" s="238" t="s">
        <v>129</v>
      </c>
      <c r="C115" s="210"/>
      <c r="D115" s="313" t="s">
        <v>175</v>
      </c>
      <c r="E115" s="350"/>
      <c r="F115" s="147">
        <v>0</v>
      </c>
      <c r="G115" s="148">
        <v>0</v>
      </c>
      <c r="H115" s="148">
        <v>0</v>
      </c>
      <c r="I115" s="148">
        <v>0</v>
      </c>
      <c r="J115" s="148">
        <v>1</v>
      </c>
      <c r="K115" s="148">
        <v>1</v>
      </c>
      <c r="L115" s="148">
        <v>0</v>
      </c>
      <c r="M115" s="148">
        <v>1</v>
      </c>
      <c r="N115" s="148">
        <v>0</v>
      </c>
      <c r="O115" s="148">
        <v>0</v>
      </c>
      <c r="P115" s="148">
        <v>0</v>
      </c>
      <c r="Q115" s="148">
        <v>3</v>
      </c>
      <c r="R115" s="148">
        <v>3.0242741824718999</v>
      </c>
      <c r="S115" s="149">
        <v>6.0242741824718999</v>
      </c>
      <c r="T115" s="154">
        <v>1367.1998097647299</v>
      </c>
      <c r="U115" s="46">
        <v>2.11134924</v>
      </c>
    </row>
    <row r="116" spans="1:21" ht="15" customHeight="1" x14ac:dyDescent="0.25">
      <c r="A116" s="214" t="s">
        <v>185</v>
      </c>
      <c r="B116" s="214"/>
      <c r="C116" s="258"/>
      <c r="D116" s="314"/>
      <c r="E116" s="286"/>
      <c r="F116" s="150">
        <v>24</v>
      </c>
      <c r="G116" s="151">
        <v>2</v>
      </c>
      <c r="H116" s="151">
        <v>0</v>
      </c>
      <c r="I116" s="151">
        <v>5</v>
      </c>
      <c r="J116" s="151">
        <v>435</v>
      </c>
      <c r="K116" s="151">
        <v>519</v>
      </c>
      <c r="L116" s="151">
        <v>308</v>
      </c>
      <c r="M116" s="151">
        <v>205</v>
      </c>
      <c r="N116" s="151">
        <v>338</v>
      </c>
      <c r="O116" s="151">
        <v>335</v>
      </c>
      <c r="P116" s="151">
        <v>119</v>
      </c>
      <c r="Q116" s="151">
        <v>2290</v>
      </c>
      <c r="R116" s="151">
        <v>1083.6982487191005</v>
      </c>
      <c r="S116" s="152">
        <v>3373.6982487190248</v>
      </c>
      <c r="T116" s="153">
        <v>107656.88122610016</v>
      </c>
      <c r="U116" s="47">
        <v>378.9672491615583</v>
      </c>
    </row>
    <row r="117" spans="1:21" x14ac:dyDescent="0.25">
      <c r="A117" s="268"/>
      <c r="B117" s="268"/>
      <c r="C117" s="431"/>
      <c r="D117" s="319"/>
      <c r="E117" s="285"/>
      <c r="F117" s="442"/>
      <c r="G117" s="443"/>
      <c r="H117" s="443"/>
      <c r="I117" s="443"/>
      <c r="J117" s="443"/>
      <c r="K117" s="443"/>
      <c r="L117" s="443"/>
      <c r="M117" s="443"/>
      <c r="N117" s="443"/>
      <c r="O117" s="443"/>
      <c r="P117" s="443"/>
      <c r="Q117" s="443"/>
      <c r="R117" s="443"/>
      <c r="S117" s="439"/>
      <c r="T117" s="440"/>
      <c r="U117" s="441"/>
    </row>
    <row r="118" spans="1:21" s="33" customFormat="1" x14ac:dyDescent="0.25">
      <c r="A118" s="248" t="s">
        <v>419</v>
      </c>
      <c r="B118" s="239"/>
      <c r="C118" s="216"/>
      <c r="D118" s="337"/>
      <c r="E118" s="337"/>
      <c r="F118" s="432"/>
      <c r="G118" s="432"/>
      <c r="H118" s="432"/>
      <c r="I118" s="432"/>
      <c r="J118" s="432"/>
      <c r="K118" s="432"/>
      <c r="L118" s="437"/>
      <c r="M118" s="438"/>
      <c r="N118" s="437"/>
      <c r="O118" s="438"/>
      <c r="P118" s="432"/>
      <c r="Q118" s="432"/>
      <c r="R118" s="432"/>
      <c r="S118" s="337"/>
      <c r="T118" s="432"/>
      <c r="U118" s="432"/>
    </row>
    <row r="119" spans="1:21" ht="15" customHeight="1" x14ac:dyDescent="0.25">
      <c r="A119" s="251"/>
      <c r="B119" s="240"/>
      <c r="C119" s="220"/>
      <c r="D119" s="342"/>
      <c r="E119" s="342"/>
      <c r="F119" s="433"/>
      <c r="G119" s="434"/>
      <c r="H119" s="435"/>
      <c r="I119" s="435"/>
      <c r="J119" s="435"/>
      <c r="K119" s="435"/>
      <c r="L119" s="436"/>
      <c r="M119" s="434"/>
      <c r="N119" s="435"/>
      <c r="O119" s="435"/>
      <c r="P119" s="436"/>
      <c r="Q119" s="434"/>
      <c r="R119" s="435"/>
      <c r="S119" s="342"/>
      <c r="T119" s="435"/>
      <c r="U119" s="435"/>
    </row>
    <row r="120" spans="1:21" x14ac:dyDescent="0.25">
      <c r="A120" s="268"/>
      <c r="B120" s="268"/>
      <c r="C120" s="431"/>
      <c r="D120" s="319"/>
      <c r="E120" s="285"/>
      <c r="F120" s="153">
        <v>0</v>
      </c>
      <c r="G120" s="445">
        <v>0</v>
      </c>
      <c r="H120" s="445">
        <v>0</v>
      </c>
      <c r="I120" s="445">
        <v>0</v>
      </c>
      <c r="J120" s="445">
        <v>0</v>
      </c>
      <c r="K120" s="445">
        <v>0</v>
      </c>
      <c r="L120" s="445">
        <v>0</v>
      </c>
      <c r="M120" s="144">
        <v>0</v>
      </c>
      <c r="N120" s="444">
        <v>0</v>
      </c>
      <c r="O120" s="445">
        <v>0</v>
      </c>
      <c r="P120" s="144">
        <v>0</v>
      </c>
      <c r="Q120" s="144">
        <v>0</v>
      </c>
      <c r="R120" s="156">
        <v>0</v>
      </c>
      <c r="S120" s="145">
        <v>0</v>
      </c>
      <c r="T120" s="146">
        <v>0</v>
      </c>
      <c r="U120" s="446">
        <v>0</v>
      </c>
    </row>
    <row r="121" spans="1:21" x14ac:dyDescent="0.25">
      <c r="A121" s="268"/>
      <c r="B121" s="268"/>
      <c r="C121" s="282"/>
      <c r="D121" s="307"/>
      <c r="E121" s="205"/>
      <c r="F121" s="360"/>
      <c r="G121" s="361"/>
      <c r="H121" s="361"/>
      <c r="I121" s="361"/>
      <c r="J121" s="361"/>
      <c r="K121" s="361"/>
      <c r="L121" s="361"/>
      <c r="M121" s="361"/>
      <c r="N121" s="361"/>
      <c r="O121" s="361"/>
      <c r="P121" s="361"/>
      <c r="Q121" s="361"/>
      <c r="R121" s="361"/>
      <c r="S121" s="439"/>
      <c r="T121" s="440"/>
      <c r="U121" s="441"/>
    </row>
    <row r="122" spans="1:21" ht="13.5" thickBot="1" x14ac:dyDescent="0.3">
      <c r="A122" s="351" t="s">
        <v>186</v>
      </c>
      <c r="B122" s="352"/>
      <c r="C122" s="339"/>
      <c r="D122" s="340"/>
      <c r="E122" s="296"/>
      <c r="F122" s="386"/>
      <c r="G122" s="387"/>
      <c r="H122" s="387"/>
      <c r="I122" s="387"/>
      <c r="J122" s="387"/>
      <c r="K122" s="387"/>
      <c r="L122" s="387"/>
      <c r="M122" s="387"/>
      <c r="N122" s="387"/>
      <c r="O122" s="387"/>
      <c r="P122" s="387"/>
      <c r="Q122" s="387"/>
      <c r="R122" s="387"/>
      <c r="S122" s="388"/>
      <c r="T122" s="414"/>
      <c r="U122" s="428"/>
    </row>
    <row r="123" spans="1:21" x14ac:dyDescent="0.25">
      <c r="A123" s="214" t="s">
        <v>187</v>
      </c>
      <c r="B123" s="214"/>
      <c r="C123" s="258"/>
      <c r="D123" s="314"/>
      <c r="E123" s="286"/>
      <c r="F123" s="150">
        <v>157</v>
      </c>
      <c r="G123" s="150">
        <v>87</v>
      </c>
      <c r="H123" s="150">
        <v>130</v>
      </c>
      <c r="I123" s="150">
        <v>314</v>
      </c>
      <c r="J123" s="150">
        <v>644</v>
      </c>
      <c r="K123" s="150">
        <v>667</v>
      </c>
      <c r="L123" s="150">
        <v>452</v>
      </c>
      <c r="M123" s="150">
        <v>488</v>
      </c>
      <c r="N123" s="150">
        <v>634</v>
      </c>
      <c r="O123" s="150">
        <v>550</v>
      </c>
      <c r="P123" s="150">
        <v>167</v>
      </c>
      <c r="Q123" s="150">
        <v>4290</v>
      </c>
      <c r="R123" s="150">
        <v>2970.1496945745744</v>
      </c>
      <c r="S123" s="150">
        <v>7260.1496945744975</v>
      </c>
      <c r="T123" s="150">
        <v>162881.83609588904</v>
      </c>
      <c r="U123" s="447">
        <v>568.24140580669336</v>
      </c>
    </row>
    <row r="124" spans="1:21" x14ac:dyDescent="0.25">
      <c r="D124" s="37"/>
      <c r="E124" s="26"/>
      <c r="F124" s="38"/>
      <c r="G124" s="38"/>
      <c r="H124" s="38"/>
      <c r="I124" s="38"/>
      <c r="J124" s="38"/>
      <c r="K124" s="38"/>
      <c r="L124" s="38"/>
      <c r="M124" s="38"/>
      <c r="N124" s="38"/>
      <c r="O124" s="38"/>
      <c r="P124" s="38"/>
      <c r="Q124" s="38"/>
      <c r="R124" s="38"/>
      <c r="S124" s="32"/>
      <c r="T124" s="32"/>
      <c r="U124" s="32"/>
    </row>
    <row r="125" spans="1:21" x14ac:dyDescent="0.25">
      <c r="D125" s="37"/>
      <c r="E125" s="26"/>
      <c r="F125" s="38"/>
      <c r="G125" s="38"/>
      <c r="H125" s="38"/>
      <c r="I125" s="38"/>
      <c r="J125" s="38"/>
      <c r="K125" s="38"/>
      <c r="L125" s="38"/>
      <c r="M125" s="38"/>
      <c r="N125" s="38"/>
      <c r="O125" s="38"/>
      <c r="P125" s="38"/>
      <c r="Q125" s="38"/>
      <c r="R125" s="38"/>
      <c r="S125" s="32"/>
      <c r="T125" s="32"/>
      <c r="U125" s="32"/>
    </row>
    <row r="126" spans="1:21" x14ac:dyDescent="0.25">
      <c r="A126" s="25" t="s">
        <v>86</v>
      </c>
      <c r="D126" s="37"/>
      <c r="E126" s="26"/>
      <c r="F126" s="38"/>
      <c r="G126" s="38"/>
      <c r="H126" s="38"/>
      <c r="I126" s="38"/>
      <c r="J126" s="38"/>
      <c r="K126" s="38"/>
      <c r="L126" s="38"/>
      <c r="M126" s="38"/>
      <c r="N126" s="38"/>
      <c r="O126" s="38"/>
      <c r="P126" s="38"/>
      <c r="Q126" s="38"/>
      <c r="R126" s="38"/>
      <c r="S126" s="32"/>
      <c r="T126" s="32"/>
      <c r="U126" s="32"/>
    </row>
    <row r="127" spans="1:21" x14ac:dyDescent="0.25">
      <c r="D127" s="37"/>
      <c r="E127" s="26"/>
      <c r="F127" s="38"/>
      <c r="G127" s="38"/>
      <c r="H127" s="38"/>
      <c r="I127" s="38"/>
      <c r="J127" s="38"/>
      <c r="K127" s="38"/>
      <c r="L127" s="38"/>
      <c r="M127" s="38"/>
      <c r="N127" s="38"/>
      <c r="O127" s="38"/>
      <c r="P127" s="38"/>
      <c r="Q127" s="38"/>
      <c r="R127" s="38"/>
      <c r="S127" s="32"/>
      <c r="T127" s="32"/>
      <c r="U127" s="32"/>
    </row>
    <row r="128" spans="1:21" x14ac:dyDescent="0.25">
      <c r="D128" s="37"/>
      <c r="E128" s="26"/>
      <c r="F128" s="38"/>
      <c r="G128" s="38"/>
      <c r="H128" s="38"/>
      <c r="I128" s="38"/>
      <c r="J128" s="38"/>
      <c r="K128" s="38"/>
      <c r="L128" s="38"/>
      <c r="M128" s="38"/>
      <c r="N128" s="38"/>
      <c r="O128" s="38"/>
      <c r="P128" s="38"/>
      <c r="Q128" s="38"/>
      <c r="R128" s="38"/>
      <c r="S128" s="32"/>
      <c r="T128" s="32"/>
      <c r="U128" s="32"/>
    </row>
    <row r="129" spans="4:21" x14ac:dyDescent="0.25">
      <c r="D129" s="37"/>
      <c r="E129" s="26"/>
      <c r="F129" s="38"/>
      <c r="G129" s="38"/>
      <c r="H129" s="38"/>
      <c r="I129" s="38"/>
      <c r="J129" s="38"/>
      <c r="K129" s="38"/>
      <c r="L129" s="38"/>
      <c r="M129" s="38"/>
      <c r="N129" s="38"/>
      <c r="O129" s="38"/>
      <c r="P129" s="38"/>
      <c r="Q129" s="38"/>
      <c r="R129" s="38"/>
      <c r="S129" s="32"/>
      <c r="T129" s="32"/>
      <c r="U129" s="32"/>
    </row>
    <row r="130" spans="4:21" x14ac:dyDescent="0.25">
      <c r="D130" s="37"/>
      <c r="E130" s="26"/>
      <c r="F130" s="38"/>
      <c r="G130" s="38"/>
      <c r="H130" s="38"/>
      <c r="I130" s="38"/>
      <c r="J130" s="38"/>
      <c r="K130" s="38"/>
      <c r="L130" s="38"/>
      <c r="M130" s="38"/>
      <c r="N130" s="38"/>
      <c r="O130" s="38"/>
      <c r="P130" s="38"/>
      <c r="Q130" s="38"/>
      <c r="R130" s="38"/>
      <c r="S130" s="32"/>
      <c r="T130" s="32"/>
      <c r="U130" s="32"/>
    </row>
    <row r="131" spans="4:21" x14ac:dyDescent="0.25">
      <c r="D131" s="37"/>
      <c r="E131" s="26"/>
      <c r="F131" s="38"/>
      <c r="G131" s="38"/>
      <c r="H131" s="38"/>
      <c r="I131" s="38"/>
      <c r="J131" s="38"/>
      <c r="K131" s="38"/>
      <c r="L131" s="38"/>
      <c r="M131" s="38"/>
      <c r="N131" s="38"/>
      <c r="O131" s="38"/>
      <c r="P131" s="38"/>
      <c r="Q131" s="38"/>
      <c r="R131" s="38"/>
      <c r="S131" s="32"/>
      <c r="T131" s="32"/>
      <c r="U131" s="32"/>
    </row>
    <row r="132" spans="4:21" x14ac:dyDescent="0.25">
      <c r="D132" s="37"/>
      <c r="E132" s="26"/>
      <c r="F132" s="38"/>
      <c r="G132" s="38"/>
      <c r="H132" s="38"/>
      <c r="I132" s="38"/>
      <c r="J132" s="38"/>
      <c r="K132" s="38"/>
      <c r="L132" s="38"/>
      <c r="M132" s="38"/>
      <c r="N132" s="38"/>
      <c r="O132" s="38"/>
      <c r="P132" s="38"/>
      <c r="Q132" s="38"/>
      <c r="R132" s="38"/>
      <c r="S132" s="32"/>
      <c r="T132" s="32"/>
      <c r="U132" s="32"/>
    </row>
    <row r="133" spans="4:21" x14ac:dyDescent="0.25">
      <c r="D133" s="37"/>
      <c r="E133" s="26"/>
      <c r="F133" s="38"/>
      <c r="G133" s="38"/>
      <c r="H133" s="38"/>
      <c r="I133" s="38"/>
      <c r="J133" s="38"/>
      <c r="K133" s="38"/>
      <c r="L133" s="38"/>
      <c r="M133" s="38"/>
      <c r="N133" s="38"/>
      <c r="O133" s="38"/>
      <c r="P133" s="38"/>
      <c r="Q133" s="38"/>
      <c r="R133" s="38"/>
      <c r="S133" s="32"/>
      <c r="T133" s="32"/>
      <c r="U133" s="32"/>
    </row>
    <row r="134" spans="4:21" x14ac:dyDescent="0.25">
      <c r="D134" s="37"/>
      <c r="E134" s="26"/>
      <c r="F134" s="38"/>
      <c r="G134" s="38"/>
      <c r="H134" s="38"/>
      <c r="I134" s="38"/>
      <c r="J134" s="38"/>
      <c r="K134" s="38"/>
      <c r="L134" s="38"/>
      <c r="M134" s="38"/>
      <c r="N134" s="38"/>
      <c r="O134" s="38"/>
      <c r="P134" s="38"/>
      <c r="Q134" s="38"/>
      <c r="R134" s="38"/>
      <c r="S134" s="32"/>
      <c r="T134" s="32"/>
      <c r="U134" s="32"/>
    </row>
    <row r="135" spans="4:21" x14ac:dyDescent="0.25">
      <c r="D135" s="37"/>
      <c r="E135" s="26"/>
      <c r="F135" s="38"/>
      <c r="G135" s="38"/>
      <c r="H135" s="38"/>
      <c r="I135" s="38"/>
      <c r="J135" s="38"/>
      <c r="K135" s="38"/>
      <c r="L135" s="38"/>
      <c r="M135" s="38"/>
      <c r="N135" s="38"/>
      <c r="O135" s="38"/>
      <c r="P135" s="38"/>
      <c r="Q135" s="38"/>
      <c r="R135" s="38"/>
      <c r="S135" s="32"/>
      <c r="T135" s="32"/>
      <c r="U135" s="32"/>
    </row>
    <row r="136" spans="4:21" x14ac:dyDescent="0.25">
      <c r="D136" s="37"/>
      <c r="E136" s="26"/>
      <c r="F136" s="38"/>
      <c r="G136" s="38"/>
      <c r="H136" s="38"/>
      <c r="I136" s="38"/>
      <c r="J136" s="38"/>
      <c r="K136" s="38"/>
      <c r="L136" s="38"/>
      <c r="M136" s="38"/>
      <c r="N136" s="38"/>
      <c r="O136" s="38"/>
      <c r="P136" s="38"/>
      <c r="Q136" s="38"/>
      <c r="R136" s="38"/>
      <c r="S136" s="32"/>
      <c r="T136" s="32"/>
      <c r="U136" s="32"/>
    </row>
    <row r="137" spans="4:21" x14ac:dyDescent="0.25">
      <c r="D137" s="37"/>
      <c r="E137" s="26"/>
      <c r="F137" s="38"/>
      <c r="G137" s="38"/>
      <c r="H137" s="38"/>
      <c r="I137" s="38"/>
      <c r="J137" s="38"/>
      <c r="K137" s="38"/>
      <c r="L137" s="38"/>
      <c r="M137" s="38"/>
      <c r="N137" s="38"/>
      <c r="O137" s="38"/>
      <c r="P137" s="38"/>
      <c r="Q137" s="38"/>
      <c r="R137" s="38"/>
      <c r="S137" s="32"/>
      <c r="T137" s="32"/>
      <c r="U137" s="32"/>
    </row>
    <row r="138" spans="4:21" x14ac:dyDescent="0.25">
      <c r="D138" s="37"/>
      <c r="E138" s="26"/>
      <c r="F138" s="38"/>
      <c r="G138" s="38"/>
      <c r="H138" s="38"/>
      <c r="I138" s="38"/>
      <c r="J138" s="38"/>
      <c r="K138" s="38"/>
      <c r="L138" s="38"/>
      <c r="M138" s="38"/>
      <c r="N138" s="38"/>
      <c r="O138" s="38"/>
      <c r="P138" s="38"/>
      <c r="Q138" s="38"/>
      <c r="R138" s="38"/>
      <c r="S138" s="32"/>
      <c r="T138" s="32"/>
      <c r="U138" s="32"/>
    </row>
    <row r="139" spans="4:21" x14ac:dyDescent="0.25">
      <c r="D139" s="37"/>
      <c r="E139" s="26"/>
      <c r="F139" s="38"/>
      <c r="G139" s="38"/>
      <c r="H139" s="38"/>
      <c r="I139" s="38"/>
      <c r="J139" s="38"/>
      <c r="K139" s="38"/>
      <c r="L139" s="38"/>
      <c r="M139" s="38"/>
      <c r="N139" s="38"/>
      <c r="O139" s="38"/>
      <c r="P139" s="38"/>
      <c r="Q139" s="38"/>
      <c r="R139" s="38"/>
      <c r="S139" s="32"/>
      <c r="T139" s="32"/>
      <c r="U139" s="32"/>
    </row>
    <row r="140" spans="4:21" x14ac:dyDescent="0.25">
      <c r="D140" s="37"/>
      <c r="E140" s="26"/>
      <c r="F140" s="38"/>
      <c r="G140" s="38"/>
      <c r="H140" s="38"/>
      <c r="I140" s="38"/>
      <c r="J140" s="38"/>
      <c r="K140" s="38"/>
      <c r="L140" s="38"/>
      <c r="M140" s="38"/>
      <c r="N140" s="38"/>
      <c r="O140" s="38"/>
      <c r="P140" s="38"/>
      <c r="Q140" s="38"/>
      <c r="R140" s="38"/>
      <c r="S140" s="32"/>
      <c r="T140" s="32"/>
      <c r="U140" s="32"/>
    </row>
    <row r="141" spans="4:21" x14ac:dyDescent="0.25">
      <c r="D141" s="37"/>
      <c r="E141" s="26"/>
      <c r="F141" s="38"/>
      <c r="G141" s="38"/>
      <c r="H141" s="38"/>
      <c r="I141" s="38"/>
      <c r="J141" s="38"/>
      <c r="K141" s="38"/>
      <c r="L141" s="38"/>
      <c r="M141" s="38"/>
      <c r="N141" s="38"/>
      <c r="O141" s="38"/>
      <c r="P141" s="38"/>
      <c r="Q141" s="38"/>
      <c r="R141" s="38"/>
      <c r="S141" s="32"/>
      <c r="T141" s="32"/>
      <c r="U141" s="32"/>
    </row>
    <row r="142" spans="4:21" x14ac:dyDescent="0.25">
      <c r="D142" s="37"/>
      <c r="E142" s="26"/>
      <c r="F142" s="38"/>
      <c r="G142" s="38"/>
      <c r="H142" s="38"/>
      <c r="I142" s="38"/>
      <c r="J142" s="38"/>
      <c r="K142" s="38"/>
      <c r="L142" s="38"/>
      <c r="M142" s="38"/>
      <c r="N142" s="38"/>
      <c r="O142" s="38"/>
      <c r="P142" s="38"/>
      <c r="Q142" s="38"/>
      <c r="R142" s="38"/>
      <c r="S142" s="32"/>
      <c r="T142" s="32"/>
      <c r="U142" s="32"/>
    </row>
    <row r="143" spans="4:21" x14ac:dyDescent="0.25">
      <c r="D143" s="37"/>
      <c r="E143" s="26"/>
      <c r="F143" s="38"/>
      <c r="G143" s="38"/>
      <c r="H143" s="38"/>
      <c r="I143" s="38"/>
      <c r="J143" s="38"/>
      <c r="K143" s="38"/>
      <c r="L143" s="38"/>
      <c r="M143" s="38"/>
      <c r="N143" s="38"/>
      <c r="O143" s="38"/>
      <c r="P143" s="38"/>
      <c r="Q143" s="38"/>
      <c r="R143" s="38"/>
      <c r="S143" s="32"/>
      <c r="T143" s="32"/>
      <c r="U143" s="32"/>
    </row>
    <row r="144" spans="4:21" x14ac:dyDescent="0.25">
      <c r="D144" s="37"/>
      <c r="E144" s="26"/>
      <c r="F144" s="38"/>
      <c r="G144" s="38"/>
      <c r="H144" s="38"/>
      <c r="I144" s="38"/>
      <c r="J144" s="38"/>
      <c r="K144" s="38"/>
      <c r="L144" s="38"/>
      <c r="M144" s="38"/>
      <c r="N144" s="38"/>
      <c r="O144" s="38"/>
      <c r="P144" s="38"/>
      <c r="Q144" s="38"/>
      <c r="R144" s="38"/>
      <c r="S144" s="32"/>
      <c r="T144" s="32"/>
      <c r="U144" s="32"/>
    </row>
    <row r="145" spans="4:21" x14ac:dyDescent="0.25">
      <c r="D145" s="37"/>
      <c r="E145" s="26"/>
      <c r="F145" s="38"/>
      <c r="G145" s="38"/>
      <c r="H145" s="38"/>
      <c r="I145" s="38"/>
      <c r="J145" s="38"/>
      <c r="K145" s="38"/>
      <c r="L145" s="38"/>
      <c r="M145" s="38"/>
      <c r="N145" s="38"/>
      <c r="O145" s="38"/>
      <c r="P145" s="38"/>
      <c r="Q145" s="38"/>
      <c r="R145" s="38"/>
      <c r="S145" s="32"/>
      <c r="T145" s="32"/>
      <c r="U145" s="32"/>
    </row>
    <row r="146" spans="4:21" x14ac:dyDescent="0.25">
      <c r="D146" s="37"/>
      <c r="E146" s="26"/>
      <c r="F146" s="38"/>
      <c r="G146" s="38"/>
      <c r="H146" s="38"/>
      <c r="I146" s="38"/>
      <c r="J146" s="38"/>
      <c r="K146" s="38"/>
      <c r="L146" s="38"/>
      <c r="M146" s="38"/>
      <c r="N146" s="38"/>
      <c r="O146" s="38"/>
      <c r="P146" s="38"/>
      <c r="Q146" s="38"/>
      <c r="R146" s="38"/>
      <c r="S146" s="32"/>
      <c r="T146" s="32"/>
      <c r="U146" s="32"/>
    </row>
    <row r="147" spans="4:21" x14ac:dyDescent="0.25">
      <c r="D147" s="37"/>
      <c r="E147" s="26"/>
      <c r="F147" s="38"/>
      <c r="G147" s="38"/>
      <c r="H147" s="38"/>
      <c r="I147" s="38"/>
      <c r="J147" s="38"/>
      <c r="K147" s="38"/>
      <c r="L147" s="38"/>
      <c r="M147" s="38"/>
      <c r="N147" s="38"/>
      <c r="O147" s="38"/>
      <c r="P147" s="38"/>
      <c r="Q147" s="38"/>
      <c r="R147" s="38"/>
      <c r="S147" s="32"/>
      <c r="T147" s="32"/>
      <c r="U147" s="32"/>
    </row>
    <row r="148" spans="4:21" x14ac:dyDescent="0.25">
      <c r="D148" s="37"/>
      <c r="E148" s="26"/>
      <c r="F148" s="38"/>
      <c r="G148" s="38"/>
      <c r="H148" s="38"/>
      <c r="I148" s="38"/>
      <c r="J148" s="38"/>
      <c r="K148" s="38"/>
      <c r="L148" s="38"/>
      <c r="M148" s="38"/>
      <c r="N148" s="38"/>
      <c r="O148" s="38"/>
      <c r="P148" s="38"/>
      <c r="Q148" s="38"/>
      <c r="R148" s="38"/>
      <c r="S148" s="32"/>
      <c r="T148" s="32"/>
      <c r="U148" s="32"/>
    </row>
    <row r="149" spans="4:21" x14ac:dyDescent="0.25">
      <c r="D149" s="37"/>
      <c r="E149" s="26"/>
      <c r="F149" s="38"/>
      <c r="G149" s="38"/>
      <c r="H149" s="38"/>
      <c r="I149" s="38"/>
      <c r="J149" s="38"/>
      <c r="K149" s="38"/>
      <c r="L149" s="38"/>
      <c r="M149" s="38"/>
      <c r="N149" s="38"/>
      <c r="O149" s="38"/>
      <c r="P149" s="38"/>
      <c r="Q149" s="38"/>
      <c r="R149" s="38"/>
      <c r="S149" s="32"/>
      <c r="T149" s="32"/>
      <c r="U149" s="32"/>
    </row>
    <row r="150" spans="4:21" x14ac:dyDescent="0.25">
      <c r="D150" s="37"/>
      <c r="E150" s="26"/>
      <c r="F150" s="38"/>
      <c r="G150" s="38"/>
      <c r="H150" s="38"/>
      <c r="I150" s="38"/>
      <c r="J150" s="38"/>
      <c r="K150" s="38"/>
      <c r="L150" s="38"/>
      <c r="M150" s="38"/>
      <c r="N150" s="38"/>
      <c r="O150" s="38"/>
      <c r="P150" s="38"/>
      <c r="Q150" s="38"/>
      <c r="R150" s="38"/>
      <c r="S150" s="32"/>
      <c r="T150" s="32"/>
      <c r="U150" s="32"/>
    </row>
    <row r="151" spans="4:21" x14ac:dyDescent="0.25">
      <c r="D151" s="37"/>
      <c r="E151" s="26"/>
      <c r="F151" s="38"/>
      <c r="G151" s="38"/>
      <c r="H151" s="38"/>
      <c r="I151" s="38"/>
      <c r="J151" s="38"/>
      <c r="K151" s="38"/>
      <c r="L151" s="38"/>
      <c r="M151" s="38"/>
      <c r="N151" s="38"/>
      <c r="O151" s="38"/>
      <c r="P151" s="38"/>
      <c r="Q151" s="38"/>
      <c r="R151" s="38"/>
      <c r="S151" s="32"/>
      <c r="T151" s="32"/>
      <c r="U151" s="32"/>
    </row>
    <row r="152" spans="4:21" x14ac:dyDescent="0.25">
      <c r="D152" s="37"/>
      <c r="E152" s="26"/>
      <c r="F152" s="38"/>
      <c r="G152" s="38"/>
      <c r="H152" s="38"/>
      <c r="I152" s="38"/>
      <c r="J152" s="38"/>
      <c r="K152" s="38"/>
      <c r="L152" s="38"/>
      <c r="M152" s="38"/>
      <c r="N152" s="38"/>
      <c r="O152" s="38"/>
      <c r="P152" s="38"/>
      <c r="Q152" s="38"/>
      <c r="R152" s="38"/>
      <c r="S152" s="32"/>
      <c r="T152" s="32"/>
      <c r="U152" s="32"/>
    </row>
    <row r="153" spans="4:21" x14ac:dyDescent="0.25">
      <c r="D153" s="37"/>
      <c r="E153" s="26"/>
      <c r="F153" s="38"/>
      <c r="G153" s="38"/>
      <c r="H153" s="38"/>
      <c r="I153" s="38"/>
      <c r="J153" s="38"/>
      <c r="K153" s="38"/>
      <c r="L153" s="38"/>
      <c r="M153" s="38"/>
      <c r="N153" s="38"/>
      <c r="O153" s="38"/>
      <c r="P153" s="38"/>
      <c r="Q153" s="38"/>
      <c r="R153" s="38"/>
      <c r="S153" s="32"/>
      <c r="T153" s="32"/>
      <c r="U153" s="32"/>
    </row>
    <row r="154" spans="4:21" x14ac:dyDescent="0.25">
      <c r="D154" s="37"/>
      <c r="E154" s="26"/>
      <c r="F154" s="38"/>
      <c r="G154" s="38"/>
      <c r="H154" s="38"/>
      <c r="I154" s="38"/>
      <c r="J154" s="38"/>
      <c r="K154" s="38"/>
      <c r="L154" s="38"/>
      <c r="M154" s="38"/>
      <c r="N154" s="38"/>
      <c r="O154" s="38"/>
      <c r="P154" s="38"/>
      <c r="Q154" s="38"/>
      <c r="R154" s="38"/>
      <c r="S154" s="32"/>
      <c r="T154" s="32"/>
      <c r="U154" s="32"/>
    </row>
    <row r="155" spans="4:21" x14ac:dyDescent="0.25">
      <c r="D155" s="37"/>
      <c r="E155" s="26"/>
      <c r="F155" s="38"/>
      <c r="G155" s="38"/>
      <c r="H155" s="38"/>
      <c r="I155" s="38"/>
      <c r="J155" s="38"/>
      <c r="K155" s="38"/>
      <c r="L155" s="38"/>
      <c r="M155" s="38"/>
      <c r="N155" s="38"/>
      <c r="O155" s="38"/>
      <c r="P155" s="38"/>
      <c r="Q155" s="38"/>
      <c r="R155" s="38"/>
      <c r="S155" s="32"/>
      <c r="T155" s="32"/>
      <c r="U155" s="32"/>
    </row>
    <row r="156" spans="4:21" x14ac:dyDescent="0.25">
      <c r="D156" s="37"/>
      <c r="E156" s="26"/>
      <c r="F156" s="38"/>
      <c r="G156" s="38"/>
      <c r="H156" s="38"/>
      <c r="I156" s="38"/>
      <c r="J156" s="38"/>
      <c r="K156" s="38"/>
      <c r="L156" s="38"/>
      <c r="M156" s="38"/>
      <c r="N156" s="38"/>
      <c r="O156" s="38"/>
      <c r="P156" s="38"/>
      <c r="Q156" s="38"/>
      <c r="R156" s="38"/>
      <c r="S156" s="32"/>
      <c r="T156" s="32"/>
      <c r="U156" s="32"/>
    </row>
    <row r="157" spans="4:21" x14ac:dyDescent="0.25">
      <c r="D157" s="37"/>
      <c r="E157" s="26"/>
      <c r="F157" s="38"/>
      <c r="G157" s="38"/>
      <c r="H157" s="38"/>
      <c r="I157" s="38"/>
      <c r="J157" s="38"/>
      <c r="K157" s="38"/>
      <c r="L157" s="38"/>
      <c r="M157" s="38"/>
      <c r="N157" s="38"/>
      <c r="O157" s="38"/>
      <c r="P157" s="38"/>
      <c r="Q157" s="38"/>
      <c r="R157" s="38"/>
      <c r="S157" s="32"/>
      <c r="T157" s="32"/>
      <c r="U157" s="32"/>
    </row>
    <row r="158" spans="4:21" x14ac:dyDescent="0.25">
      <c r="D158" s="37"/>
      <c r="E158" s="26"/>
      <c r="F158" s="38"/>
      <c r="G158" s="38"/>
      <c r="H158" s="38"/>
      <c r="I158" s="38"/>
      <c r="J158" s="38"/>
      <c r="K158" s="38"/>
      <c r="L158" s="38"/>
      <c r="M158" s="38"/>
      <c r="N158" s="38"/>
      <c r="O158" s="38"/>
      <c r="P158" s="38"/>
      <c r="Q158" s="38"/>
      <c r="R158" s="38"/>
      <c r="S158" s="32"/>
      <c r="T158" s="32"/>
      <c r="U158" s="32"/>
    </row>
    <row r="159" spans="4:21" x14ac:dyDescent="0.25">
      <c r="D159" s="37"/>
      <c r="E159" s="26"/>
      <c r="F159" s="38"/>
      <c r="G159" s="38"/>
      <c r="H159" s="38"/>
      <c r="I159" s="38"/>
      <c r="J159" s="38"/>
      <c r="K159" s="38"/>
      <c r="L159" s="38"/>
      <c r="M159" s="38"/>
      <c r="N159" s="38"/>
      <c r="O159" s="38"/>
      <c r="P159" s="38"/>
      <c r="Q159" s="38"/>
      <c r="R159" s="38"/>
      <c r="S159" s="32"/>
      <c r="T159" s="32"/>
      <c r="U159" s="32"/>
    </row>
    <row r="160" spans="4:21" x14ac:dyDescent="0.25">
      <c r="D160" s="37"/>
      <c r="E160" s="26"/>
      <c r="F160" s="38"/>
      <c r="G160" s="38"/>
      <c r="H160" s="38"/>
      <c r="I160" s="38"/>
      <c r="J160" s="38"/>
      <c r="K160" s="38"/>
      <c r="L160" s="38"/>
      <c r="M160" s="38"/>
      <c r="N160" s="38"/>
      <c r="O160" s="38"/>
      <c r="P160" s="38"/>
      <c r="Q160" s="38"/>
      <c r="R160" s="38"/>
      <c r="S160" s="32"/>
      <c r="T160" s="32"/>
      <c r="U160" s="32"/>
    </row>
    <row r="161" spans="4:21" x14ac:dyDescent="0.25">
      <c r="D161" s="37"/>
      <c r="E161" s="26"/>
      <c r="F161" s="38"/>
      <c r="G161" s="38"/>
      <c r="H161" s="38"/>
      <c r="I161" s="38"/>
      <c r="J161" s="38"/>
      <c r="K161" s="38"/>
      <c r="L161" s="38"/>
      <c r="M161" s="38"/>
      <c r="N161" s="38"/>
      <c r="O161" s="38"/>
      <c r="P161" s="38"/>
      <c r="Q161" s="38"/>
      <c r="R161" s="38"/>
      <c r="S161" s="32"/>
      <c r="T161" s="32"/>
      <c r="U161" s="32"/>
    </row>
    <row r="162" spans="4:21" x14ac:dyDescent="0.25">
      <c r="D162" s="37"/>
      <c r="E162" s="26"/>
      <c r="F162" s="38"/>
      <c r="G162" s="38"/>
      <c r="H162" s="38"/>
      <c r="I162" s="38"/>
      <c r="J162" s="38"/>
      <c r="K162" s="38"/>
      <c r="L162" s="38"/>
      <c r="M162" s="38"/>
      <c r="N162" s="38"/>
      <c r="O162" s="38"/>
      <c r="P162" s="38"/>
      <c r="Q162" s="38"/>
      <c r="R162" s="38"/>
      <c r="S162" s="32"/>
      <c r="T162" s="32"/>
      <c r="U162" s="32"/>
    </row>
    <row r="163" spans="4:21" x14ac:dyDescent="0.25">
      <c r="D163" s="37"/>
      <c r="E163" s="26"/>
      <c r="F163" s="38"/>
      <c r="G163" s="38"/>
      <c r="H163" s="38"/>
      <c r="I163" s="38"/>
      <c r="J163" s="38"/>
      <c r="K163" s="38"/>
      <c r="L163" s="38"/>
      <c r="M163" s="38"/>
      <c r="N163" s="38"/>
      <c r="O163" s="38"/>
      <c r="P163" s="38"/>
      <c r="Q163" s="38"/>
      <c r="R163" s="38"/>
      <c r="S163" s="32"/>
      <c r="T163" s="32"/>
      <c r="U163" s="32"/>
    </row>
    <row r="164" spans="4:21" x14ac:dyDescent="0.25">
      <c r="D164" s="37"/>
      <c r="E164" s="26"/>
      <c r="F164" s="38"/>
      <c r="G164" s="38"/>
      <c r="H164" s="38"/>
      <c r="I164" s="38"/>
      <c r="J164" s="38"/>
      <c r="K164" s="38"/>
      <c r="L164" s="38"/>
      <c r="M164" s="38"/>
      <c r="N164" s="38"/>
      <c r="O164" s="38"/>
      <c r="P164" s="38"/>
      <c r="Q164" s="38"/>
      <c r="R164" s="38"/>
      <c r="S164" s="32"/>
      <c r="T164" s="32"/>
      <c r="U164" s="32"/>
    </row>
    <row r="165" spans="4:21" x14ac:dyDescent="0.25">
      <c r="D165" s="37"/>
      <c r="E165" s="26"/>
      <c r="F165" s="38"/>
      <c r="G165" s="38"/>
      <c r="H165" s="38"/>
      <c r="I165" s="38"/>
      <c r="J165" s="38"/>
      <c r="K165" s="38"/>
      <c r="L165" s="38"/>
      <c r="M165" s="38"/>
      <c r="N165" s="38"/>
      <c r="O165" s="38"/>
      <c r="P165" s="38"/>
      <c r="Q165" s="38"/>
      <c r="R165" s="38"/>
      <c r="S165" s="32"/>
      <c r="T165" s="32"/>
      <c r="U165" s="32"/>
    </row>
    <row r="166" spans="4:21" x14ac:dyDescent="0.25">
      <c r="D166" s="37"/>
      <c r="E166" s="26"/>
      <c r="F166" s="38"/>
      <c r="G166" s="38"/>
      <c r="H166" s="38"/>
      <c r="I166" s="38"/>
      <c r="J166" s="38"/>
      <c r="K166" s="38"/>
      <c r="L166" s="38"/>
      <c r="M166" s="38"/>
      <c r="N166" s="38"/>
      <c r="O166" s="38"/>
      <c r="P166" s="38"/>
      <c r="Q166" s="38"/>
      <c r="R166" s="38"/>
      <c r="S166" s="32"/>
      <c r="T166" s="32"/>
      <c r="U166" s="32"/>
    </row>
    <row r="167" spans="4:21" x14ac:dyDescent="0.25">
      <c r="D167" s="37"/>
      <c r="E167" s="26"/>
      <c r="F167" s="38"/>
      <c r="G167" s="38"/>
      <c r="H167" s="38"/>
      <c r="I167" s="38"/>
      <c r="J167" s="38"/>
      <c r="K167" s="38"/>
      <c r="L167" s="38"/>
      <c r="M167" s="38"/>
      <c r="N167" s="38"/>
      <c r="O167" s="38"/>
      <c r="P167" s="38"/>
      <c r="Q167" s="38"/>
      <c r="R167" s="38"/>
      <c r="S167" s="32"/>
      <c r="T167" s="32"/>
      <c r="U167" s="32"/>
    </row>
    <row r="168" spans="4:21" x14ac:dyDescent="0.25">
      <c r="D168" s="37"/>
      <c r="E168" s="26"/>
      <c r="F168" s="38"/>
      <c r="G168" s="38"/>
      <c r="H168" s="38"/>
      <c r="I168" s="38"/>
      <c r="J168" s="38"/>
      <c r="K168" s="38"/>
      <c r="L168" s="38"/>
      <c r="M168" s="38"/>
      <c r="N168" s="38"/>
      <c r="O168" s="38"/>
      <c r="P168" s="38"/>
      <c r="Q168" s="38"/>
      <c r="R168" s="38"/>
      <c r="S168" s="32"/>
      <c r="T168" s="32"/>
      <c r="U168" s="32"/>
    </row>
    <row r="169" spans="4:21" x14ac:dyDescent="0.25">
      <c r="D169" s="37"/>
      <c r="E169" s="26"/>
      <c r="F169" s="38"/>
      <c r="G169" s="38"/>
      <c r="H169" s="38"/>
      <c r="I169" s="38"/>
      <c r="J169" s="38"/>
      <c r="K169" s="38"/>
      <c r="L169" s="38"/>
      <c r="M169" s="38"/>
      <c r="N169" s="38"/>
      <c r="O169" s="38"/>
      <c r="P169" s="38"/>
      <c r="Q169" s="38"/>
      <c r="R169" s="38"/>
      <c r="S169" s="32"/>
      <c r="T169" s="32"/>
      <c r="U169" s="32"/>
    </row>
    <row r="170" spans="4:21" x14ac:dyDescent="0.25">
      <c r="D170" s="37"/>
      <c r="E170" s="26"/>
      <c r="F170" s="38"/>
      <c r="G170" s="38"/>
      <c r="H170" s="38"/>
      <c r="I170" s="38"/>
      <c r="J170" s="38"/>
      <c r="K170" s="38"/>
      <c r="L170" s="38"/>
      <c r="M170" s="38"/>
      <c r="N170" s="38"/>
      <c r="O170" s="38"/>
      <c r="P170" s="38"/>
      <c r="Q170" s="38"/>
      <c r="R170" s="38"/>
      <c r="S170" s="32"/>
      <c r="T170" s="32"/>
      <c r="U170" s="32"/>
    </row>
    <row r="171" spans="4:21" x14ac:dyDescent="0.25">
      <c r="D171" s="37"/>
      <c r="E171" s="26"/>
      <c r="F171" s="38"/>
      <c r="G171" s="38"/>
      <c r="H171" s="38"/>
      <c r="I171" s="38"/>
      <c r="J171" s="38"/>
      <c r="K171" s="38"/>
      <c r="L171" s="38"/>
      <c r="M171" s="38"/>
      <c r="N171" s="38"/>
      <c r="O171" s="38"/>
      <c r="P171" s="38"/>
      <c r="Q171" s="38"/>
      <c r="R171" s="38"/>
      <c r="S171" s="32"/>
      <c r="T171" s="32"/>
      <c r="U171" s="32"/>
    </row>
    <row r="172" spans="4:21" x14ac:dyDescent="0.25">
      <c r="D172" s="37"/>
      <c r="E172" s="26"/>
      <c r="F172" s="38"/>
      <c r="G172" s="38"/>
      <c r="H172" s="38"/>
      <c r="I172" s="38"/>
      <c r="J172" s="38"/>
      <c r="K172" s="38"/>
      <c r="L172" s="38"/>
      <c r="M172" s="38"/>
      <c r="N172" s="38"/>
      <c r="O172" s="38"/>
      <c r="P172" s="38"/>
      <c r="Q172" s="38"/>
      <c r="R172" s="38"/>
      <c r="S172" s="32"/>
      <c r="T172" s="32"/>
      <c r="U172" s="32"/>
    </row>
    <row r="173" spans="4:21" x14ac:dyDescent="0.25">
      <c r="D173" s="37"/>
      <c r="E173" s="26"/>
      <c r="F173" s="38"/>
      <c r="G173" s="38"/>
      <c r="H173" s="38"/>
      <c r="I173" s="38"/>
      <c r="J173" s="38"/>
      <c r="K173" s="38"/>
      <c r="L173" s="38"/>
      <c r="M173" s="38"/>
      <c r="N173" s="38"/>
      <c r="O173" s="38"/>
      <c r="P173" s="38"/>
      <c r="Q173" s="38"/>
      <c r="R173" s="38"/>
      <c r="S173" s="32"/>
      <c r="T173" s="32"/>
      <c r="U173" s="32"/>
    </row>
    <row r="174" spans="4:21" x14ac:dyDescent="0.25">
      <c r="D174" s="37"/>
      <c r="E174" s="26"/>
      <c r="F174" s="38"/>
      <c r="G174" s="38"/>
      <c r="H174" s="38"/>
      <c r="I174" s="38"/>
      <c r="J174" s="38"/>
      <c r="K174" s="38"/>
      <c r="L174" s="38"/>
      <c r="M174" s="38"/>
      <c r="N174" s="38"/>
      <c r="O174" s="38"/>
      <c r="P174" s="38"/>
      <c r="Q174" s="38"/>
      <c r="R174" s="38"/>
      <c r="S174" s="32"/>
      <c r="T174" s="32"/>
      <c r="U174" s="32"/>
    </row>
    <row r="175" spans="4:21" x14ac:dyDescent="0.25">
      <c r="D175" s="37"/>
      <c r="E175" s="26"/>
      <c r="F175" s="38"/>
      <c r="G175" s="38"/>
      <c r="H175" s="38"/>
      <c r="I175" s="38"/>
      <c r="J175" s="38"/>
      <c r="K175" s="38"/>
      <c r="L175" s="38"/>
      <c r="M175" s="38"/>
      <c r="N175" s="38"/>
      <c r="O175" s="38"/>
      <c r="P175" s="38"/>
      <c r="Q175" s="38"/>
      <c r="R175" s="38"/>
      <c r="S175" s="32"/>
      <c r="T175" s="32"/>
      <c r="U175" s="32"/>
    </row>
    <row r="176" spans="4:21" x14ac:dyDescent="0.25">
      <c r="D176" s="37"/>
      <c r="E176" s="26"/>
      <c r="F176" s="38"/>
      <c r="G176" s="38"/>
      <c r="H176" s="38"/>
      <c r="I176" s="38"/>
      <c r="J176" s="38"/>
      <c r="K176" s="38"/>
      <c r="L176" s="38"/>
      <c r="M176" s="38"/>
      <c r="N176" s="38"/>
      <c r="O176" s="38"/>
      <c r="P176" s="38"/>
      <c r="Q176" s="38"/>
      <c r="R176" s="38"/>
      <c r="S176" s="32"/>
      <c r="T176" s="32"/>
      <c r="U176" s="32"/>
    </row>
    <row r="177" spans="4:21" x14ac:dyDescent="0.25">
      <c r="D177" s="37"/>
      <c r="E177" s="26"/>
      <c r="F177" s="38"/>
      <c r="G177" s="38"/>
      <c r="H177" s="38"/>
      <c r="I177" s="38"/>
      <c r="J177" s="38"/>
      <c r="K177" s="38"/>
      <c r="L177" s="38"/>
      <c r="M177" s="38"/>
      <c r="N177" s="38"/>
      <c r="O177" s="38"/>
      <c r="P177" s="38"/>
      <c r="Q177" s="38"/>
      <c r="R177" s="38"/>
      <c r="S177" s="32"/>
      <c r="T177" s="32"/>
      <c r="U177" s="32"/>
    </row>
    <row r="178" spans="4:21" x14ac:dyDescent="0.25">
      <c r="D178" s="37"/>
      <c r="E178" s="26"/>
      <c r="F178" s="38"/>
      <c r="G178" s="38"/>
      <c r="H178" s="38"/>
      <c r="I178" s="38"/>
      <c r="J178" s="38"/>
      <c r="K178" s="38"/>
      <c r="L178" s="38"/>
      <c r="M178" s="38"/>
      <c r="N178" s="38"/>
      <c r="O178" s="38"/>
      <c r="P178" s="38"/>
      <c r="Q178" s="38"/>
      <c r="R178" s="38"/>
      <c r="S178" s="32"/>
      <c r="T178" s="32"/>
      <c r="U178" s="32"/>
    </row>
    <row r="179" spans="4:21" x14ac:dyDescent="0.25">
      <c r="D179" s="37"/>
      <c r="E179" s="26"/>
      <c r="F179" s="38"/>
      <c r="G179" s="38"/>
      <c r="H179" s="38"/>
      <c r="I179" s="38"/>
      <c r="J179" s="38"/>
      <c r="K179" s="38"/>
      <c r="L179" s="38"/>
      <c r="M179" s="38"/>
      <c r="N179" s="38"/>
      <c r="O179" s="38"/>
      <c r="P179" s="38"/>
      <c r="Q179" s="38"/>
      <c r="R179" s="38"/>
      <c r="S179" s="32"/>
      <c r="T179" s="32"/>
      <c r="U179" s="32"/>
    </row>
    <row r="180" spans="4:21" x14ac:dyDescent="0.25">
      <c r="E180" s="26"/>
      <c r="F180" s="38"/>
      <c r="G180" s="38"/>
      <c r="H180" s="38"/>
      <c r="I180" s="38"/>
      <c r="J180" s="38"/>
      <c r="K180" s="38"/>
      <c r="L180" s="38"/>
      <c r="M180" s="38"/>
      <c r="N180" s="38"/>
      <c r="O180" s="38"/>
      <c r="P180" s="38"/>
      <c r="Q180" s="38"/>
      <c r="R180" s="38"/>
      <c r="S180" s="32"/>
      <c r="T180" s="32"/>
      <c r="U180" s="32"/>
    </row>
    <row r="181" spans="4:21" x14ac:dyDescent="0.25">
      <c r="E181" s="26"/>
      <c r="F181" s="38"/>
      <c r="G181" s="38"/>
      <c r="H181" s="38"/>
      <c r="I181" s="38"/>
      <c r="J181" s="38"/>
      <c r="K181" s="38"/>
      <c r="L181" s="38"/>
      <c r="M181" s="38"/>
      <c r="N181" s="38"/>
      <c r="O181" s="38"/>
      <c r="P181" s="38"/>
      <c r="Q181" s="38"/>
      <c r="R181" s="38"/>
      <c r="S181" s="32"/>
      <c r="T181" s="32"/>
      <c r="U181" s="32"/>
    </row>
    <row r="182" spans="4:21" x14ac:dyDescent="0.25">
      <c r="E182" s="26"/>
      <c r="F182" s="38"/>
      <c r="G182" s="38"/>
      <c r="H182" s="38"/>
      <c r="I182" s="38"/>
      <c r="J182" s="38"/>
      <c r="K182" s="38"/>
      <c r="L182" s="38"/>
      <c r="M182" s="38"/>
      <c r="N182" s="38"/>
      <c r="O182" s="38"/>
      <c r="P182" s="38"/>
      <c r="Q182" s="38"/>
      <c r="R182" s="38"/>
      <c r="S182" s="32"/>
      <c r="T182" s="32"/>
      <c r="U182" s="32"/>
    </row>
    <row r="183" spans="4:21" x14ac:dyDescent="0.25">
      <c r="E183" s="26"/>
      <c r="F183" s="38"/>
      <c r="G183" s="38"/>
      <c r="H183" s="38"/>
      <c r="I183" s="38"/>
      <c r="J183" s="38"/>
      <c r="K183" s="38"/>
      <c r="L183" s="38"/>
      <c r="M183" s="38"/>
      <c r="N183" s="38"/>
      <c r="O183" s="38"/>
      <c r="P183" s="38"/>
      <c r="Q183" s="38"/>
      <c r="R183" s="38"/>
      <c r="S183" s="32"/>
      <c r="T183" s="32"/>
      <c r="U183" s="32"/>
    </row>
    <row r="184" spans="4:21" x14ac:dyDescent="0.25">
      <c r="E184" s="26"/>
      <c r="F184" s="38"/>
      <c r="G184" s="38"/>
      <c r="H184" s="38"/>
      <c r="I184" s="38"/>
      <c r="J184" s="38"/>
      <c r="K184" s="38"/>
      <c r="L184" s="38"/>
      <c r="M184" s="38"/>
      <c r="N184" s="38"/>
      <c r="O184" s="38"/>
      <c r="P184" s="38"/>
      <c r="Q184" s="38"/>
      <c r="R184" s="38"/>
      <c r="S184" s="32"/>
      <c r="T184" s="32"/>
      <c r="U184" s="32"/>
    </row>
    <row r="185" spans="4:21" x14ac:dyDescent="0.25">
      <c r="E185" s="26"/>
      <c r="F185" s="38"/>
      <c r="G185" s="38"/>
      <c r="H185" s="38"/>
      <c r="I185" s="38"/>
      <c r="J185" s="38"/>
      <c r="K185" s="38"/>
      <c r="L185" s="38"/>
      <c r="M185" s="38"/>
      <c r="N185" s="38"/>
      <c r="O185" s="38"/>
      <c r="P185" s="38"/>
      <c r="Q185" s="38"/>
      <c r="R185" s="38"/>
      <c r="S185" s="32"/>
      <c r="T185" s="32"/>
      <c r="U185" s="32"/>
    </row>
    <row r="186" spans="4:21" x14ac:dyDescent="0.25">
      <c r="E186" s="26"/>
      <c r="F186" s="38"/>
      <c r="G186" s="38"/>
      <c r="H186" s="38"/>
      <c r="I186" s="38"/>
      <c r="J186" s="38"/>
      <c r="K186" s="38"/>
      <c r="L186" s="38"/>
      <c r="M186" s="38"/>
      <c r="N186" s="38"/>
      <c r="O186" s="38"/>
      <c r="P186" s="38"/>
      <c r="Q186" s="38"/>
      <c r="R186" s="38"/>
      <c r="S186" s="32"/>
      <c r="T186" s="32"/>
      <c r="U186" s="32"/>
    </row>
    <row r="187" spans="4:21" x14ac:dyDescent="0.25">
      <c r="E187" s="26"/>
      <c r="F187" s="38"/>
      <c r="G187" s="38"/>
      <c r="H187" s="38"/>
      <c r="I187" s="38"/>
      <c r="J187" s="38"/>
      <c r="K187" s="38"/>
      <c r="L187" s="38"/>
      <c r="M187" s="38"/>
      <c r="N187" s="38"/>
      <c r="O187" s="38"/>
      <c r="P187" s="38"/>
      <c r="Q187" s="38"/>
      <c r="R187" s="38"/>
      <c r="S187" s="32"/>
      <c r="T187" s="32"/>
      <c r="U187" s="32"/>
    </row>
    <row r="188" spans="4:21" x14ac:dyDescent="0.25">
      <c r="E188" s="26"/>
      <c r="F188" s="38"/>
      <c r="G188" s="38"/>
      <c r="H188" s="38"/>
      <c r="I188" s="38"/>
      <c r="J188" s="38"/>
      <c r="K188" s="38"/>
      <c r="L188" s="38"/>
      <c r="M188" s="38"/>
      <c r="N188" s="38"/>
      <c r="O188" s="38"/>
      <c r="P188" s="38"/>
      <c r="Q188" s="38"/>
      <c r="R188" s="38"/>
      <c r="S188" s="32"/>
      <c r="T188" s="32"/>
      <c r="U188" s="32"/>
    </row>
    <row r="189" spans="4:21" x14ac:dyDescent="0.25">
      <c r="E189" s="26"/>
      <c r="F189" s="38"/>
      <c r="G189" s="38"/>
      <c r="H189" s="38"/>
      <c r="I189" s="38"/>
      <c r="J189" s="38"/>
      <c r="K189" s="38"/>
      <c r="L189" s="38"/>
      <c r="M189" s="38"/>
      <c r="N189" s="38"/>
      <c r="O189" s="38"/>
      <c r="P189" s="38"/>
      <c r="Q189" s="38"/>
      <c r="R189" s="38"/>
      <c r="S189" s="32"/>
      <c r="T189" s="32"/>
      <c r="U189" s="32"/>
    </row>
    <row r="190" spans="4:21" x14ac:dyDescent="0.25">
      <c r="E190" s="26"/>
      <c r="F190" s="38"/>
      <c r="G190" s="38"/>
      <c r="H190" s="38"/>
      <c r="I190" s="38"/>
      <c r="J190" s="38"/>
      <c r="K190" s="38"/>
      <c r="L190" s="38"/>
      <c r="M190" s="38"/>
      <c r="N190" s="38"/>
      <c r="O190" s="38"/>
      <c r="P190" s="38"/>
      <c r="Q190" s="38"/>
      <c r="R190" s="38"/>
      <c r="S190" s="32"/>
      <c r="T190" s="32"/>
      <c r="U190" s="32"/>
    </row>
    <row r="191" spans="4:21" x14ac:dyDescent="0.25">
      <c r="E191" s="26"/>
      <c r="F191" s="38"/>
      <c r="G191" s="38"/>
      <c r="H191" s="38"/>
      <c r="I191" s="38"/>
      <c r="J191" s="38"/>
      <c r="K191" s="38"/>
      <c r="L191" s="38"/>
      <c r="M191" s="38"/>
      <c r="N191" s="38"/>
      <c r="O191" s="38"/>
      <c r="P191" s="38"/>
      <c r="Q191" s="38"/>
      <c r="R191" s="38"/>
      <c r="S191" s="32"/>
      <c r="T191" s="32"/>
      <c r="U191" s="32"/>
    </row>
    <row r="192" spans="4:21" x14ac:dyDescent="0.25">
      <c r="E192" s="26"/>
      <c r="F192" s="38"/>
      <c r="G192" s="38"/>
      <c r="H192" s="38"/>
      <c r="I192" s="38"/>
      <c r="J192" s="38"/>
      <c r="K192" s="38"/>
      <c r="L192" s="38"/>
      <c r="M192" s="38"/>
      <c r="N192" s="38"/>
      <c r="O192" s="38"/>
      <c r="P192" s="38"/>
      <c r="Q192" s="38"/>
      <c r="R192" s="38"/>
      <c r="S192" s="32"/>
      <c r="T192" s="32"/>
      <c r="U192" s="32"/>
    </row>
    <row r="193" spans="5:21" x14ac:dyDescent="0.25">
      <c r="E193" s="26"/>
      <c r="F193" s="38"/>
      <c r="G193" s="38"/>
      <c r="H193" s="38"/>
      <c r="I193" s="38"/>
      <c r="J193" s="38"/>
      <c r="K193" s="38"/>
      <c r="L193" s="38"/>
      <c r="M193" s="38"/>
      <c r="N193" s="38"/>
      <c r="O193" s="38"/>
      <c r="P193" s="38"/>
      <c r="Q193" s="38"/>
      <c r="R193" s="38"/>
      <c r="S193" s="32"/>
      <c r="T193" s="32"/>
      <c r="U193" s="32"/>
    </row>
    <row r="194" spans="5:21" x14ac:dyDescent="0.25">
      <c r="E194" s="26"/>
      <c r="F194" s="38"/>
      <c r="G194" s="38"/>
      <c r="H194" s="38"/>
      <c r="I194" s="38"/>
      <c r="J194" s="38"/>
      <c r="K194" s="38"/>
      <c r="L194" s="38"/>
      <c r="M194" s="38"/>
      <c r="N194" s="38"/>
      <c r="O194" s="38"/>
      <c r="P194" s="38"/>
      <c r="Q194" s="38"/>
      <c r="R194" s="38"/>
      <c r="S194" s="32"/>
      <c r="T194" s="32"/>
      <c r="U194" s="32"/>
    </row>
    <row r="195" spans="5:21" x14ac:dyDescent="0.25">
      <c r="E195" s="26"/>
      <c r="F195" s="38"/>
      <c r="G195" s="38"/>
      <c r="H195" s="38"/>
      <c r="I195" s="38"/>
      <c r="J195" s="38"/>
      <c r="K195" s="38"/>
      <c r="L195" s="38"/>
      <c r="M195" s="38"/>
      <c r="N195" s="38"/>
      <c r="O195" s="38"/>
      <c r="P195" s="38"/>
      <c r="Q195" s="38"/>
      <c r="R195" s="38"/>
      <c r="S195" s="32"/>
      <c r="T195" s="32"/>
      <c r="U195" s="32"/>
    </row>
    <row r="196" spans="5:21" x14ac:dyDescent="0.25">
      <c r="E196" s="26"/>
      <c r="F196" s="38"/>
      <c r="G196" s="38"/>
      <c r="H196" s="38"/>
      <c r="I196" s="38"/>
      <c r="J196" s="38"/>
      <c r="K196" s="38"/>
      <c r="L196" s="38"/>
      <c r="M196" s="38"/>
      <c r="N196" s="38"/>
      <c r="O196" s="38"/>
      <c r="P196" s="38"/>
      <c r="Q196" s="38"/>
      <c r="R196" s="38"/>
      <c r="S196" s="32"/>
      <c r="T196" s="32"/>
      <c r="U196" s="32"/>
    </row>
    <row r="197" spans="5:21" x14ac:dyDescent="0.25">
      <c r="E197" s="26"/>
      <c r="F197" s="38"/>
      <c r="G197" s="38"/>
      <c r="H197" s="38"/>
      <c r="I197" s="38"/>
      <c r="J197" s="38"/>
      <c r="K197" s="38"/>
      <c r="L197" s="38"/>
      <c r="M197" s="38"/>
      <c r="N197" s="38"/>
      <c r="O197" s="38"/>
      <c r="P197" s="38"/>
      <c r="Q197" s="38"/>
      <c r="R197" s="38"/>
      <c r="S197" s="32"/>
      <c r="T197" s="32"/>
      <c r="U197" s="32"/>
    </row>
    <row r="198" spans="5:21" x14ac:dyDescent="0.25">
      <c r="E198" s="26"/>
      <c r="F198" s="38"/>
      <c r="G198" s="38"/>
      <c r="H198" s="38"/>
      <c r="I198" s="38"/>
      <c r="J198" s="38"/>
      <c r="K198" s="38"/>
      <c r="L198" s="38"/>
      <c r="M198" s="38"/>
      <c r="N198" s="38"/>
      <c r="O198" s="38"/>
      <c r="P198" s="38"/>
      <c r="Q198" s="38"/>
      <c r="R198" s="38"/>
      <c r="S198" s="32"/>
      <c r="T198" s="32"/>
      <c r="U198" s="32"/>
    </row>
    <row r="199" spans="5:21" x14ac:dyDescent="0.25">
      <c r="E199" s="26"/>
      <c r="F199" s="38"/>
      <c r="G199" s="38"/>
      <c r="H199" s="38"/>
      <c r="I199" s="38"/>
      <c r="J199" s="38"/>
      <c r="K199" s="38"/>
      <c r="L199" s="38"/>
      <c r="M199" s="38"/>
      <c r="N199" s="38"/>
      <c r="O199" s="38"/>
      <c r="P199" s="38"/>
      <c r="Q199" s="38"/>
      <c r="R199" s="38"/>
      <c r="S199" s="32"/>
      <c r="T199" s="32"/>
      <c r="U199" s="32"/>
    </row>
    <row r="200" spans="5:21" x14ac:dyDescent="0.25">
      <c r="E200" s="26"/>
      <c r="F200" s="38"/>
      <c r="G200" s="38"/>
      <c r="H200" s="38"/>
      <c r="I200" s="38"/>
      <c r="J200" s="38"/>
      <c r="K200" s="38"/>
      <c r="L200" s="38"/>
      <c r="M200" s="38"/>
      <c r="N200" s="38"/>
      <c r="O200" s="38"/>
      <c r="P200" s="38"/>
      <c r="Q200" s="38"/>
      <c r="R200" s="38"/>
      <c r="S200" s="32"/>
      <c r="T200" s="32"/>
      <c r="U200" s="32"/>
    </row>
    <row r="201" spans="5:21" x14ac:dyDescent="0.25">
      <c r="E201" s="26"/>
      <c r="F201" s="38"/>
      <c r="G201" s="38"/>
      <c r="H201" s="38"/>
      <c r="I201" s="38"/>
      <c r="J201" s="38"/>
      <c r="K201" s="38"/>
      <c r="L201" s="38"/>
      <c r="M201" s="38"/>
      <c r="N201" s="38"/>
      <c r="O201" s="38"/>
      <c r="P201" s="38"/>
      <c r="Q201" s="38"/>
      <c r="R201" s="38"/>
      <c r="S201" s="32"/>
      <c r="T201" s="32"/>
      <c r="U201" s="32"/>
    </row>
    <row r="202" spans="5:21" x14ac:dyDescent="0.25">
      <c r="E202" s="26"/>
      <c r="F202" s="38"/>
      <c r="G202" s="38"/>
      <c r="H202" s="38"/>
      <c r="I202" s="38"/>
      <c r="J202" s="38"/>
      <c r="K202" s="38"/>
      <c r="L202" s="38"/>
      <c r="M202" s="38"/>
      <c r="N202" s="38"/>
      <c r="O202" s="38"/>
      <c r="P202" s="38"/>
      <c r="Q202" s="38"/>
      <c r="R202" s="38"/>
      <c r="S202" s="32"/>
      <c r="T202" s="32"/>
      <c r="U202" s="32"/>
    </row>
    <row r="203" spans="5:21" x14ac:dyDescent="0.25">
      <c r="E203" s="26"/>
      <c r="F203" s="38"/>
      <c r="G203" s="38"/>
      <c r="H203" s="38"/>
      <c r="I203" s="38"/>
      <c r="J203" s="38"/>
      <c r="K203" s="38"/>
      <c r="L203" s="38"/>
      <c r="M203" s="38"/>
      <c r="N203" s="38"/>
      <c r="O203" s="38"/>
      <c r="P203" s="38"/>
      <c r="Q203" s="38"/>
      <c r="R203" s="38"/>
      <c r="S203" s="32"/>
      <c r="T203" s="32"/>
      <c r="U203" s="32"/>
    </row>
    <row r="204" spans="5:21" x14ac:dyDescent="0.25">
      <c r="E204" s="26"/>
      <c r="F204" s="38"/>
      <c r="G204" s="38"/>
      <c r="H204" s="38"/>
      <c r="I204" s="38"/>
      <c r="J204" s="38"/>
      <c r="K204" s="38"/>
      <c r="L204" s="38"/>
      <c r="M204" s="38"/>
      <c r="N204" s="38"/>
      <c r="O204" s="38"/>
      <c r="P204" s="38"/>
      <c r="Q204" s="38"/>
      <c r="R204" s="38"/>
      <c r="S204" s="32"/>
      <c r="T204" s="32"/>
      <c r="U204" s="32"/>
    </row>
    <row r="205" spans="5:21" x14ac:dyDescent="0.25">
      <c r="E205" s="26"/>
      <c r="F205" s="38"/>
      <c r="G205" s="38"/>
      <c r="H205" s="38"/>
      <c r="I205" s="38"/>
      <c r="J205" s="38"/>
      <c r="K205" s="38"/>
      <c r="L205" s="38"/>
      <c r="M205" s="38"/>
      <c r="N205" s="38"/>
      <c r="O205" s="38"/>
      <c r="P205" s="38"/>
      <c r="Q205" s="38"/>
      <c r="R205" s="38"/>
      <c r="S205" s="32"/>
      <c r="T205" s="32"/>
      <c r="U205" s="32"/>
    </row>
    <row r="206" spans="5:21" x14ac:dyDescent="0.25">
      <c r="E206" s="26"/>
      <c r="F206" s="38"/>
      <c r="G206" s="38"/>
      <c r="H206" s="38"/>
      <c r="I206" s="38"/>
      <c r="J206" s="38"/>
      <c r="K206" s="38"/>
      <c r="L206" s="38"/>
      <c r="M206" s="38"/>
      <c r="N206" s="38"/>
      <c r="O206" s="38"/>
      <c r="P206" s="38"/>
      <c r="Q206" s="38"/>
      <c r="R206" s="38"/>
      <c r="S206" s="32"/>
      <c r="T206" s="32"/>
      <c r="U206" s="32"/>
    </row>
    <row r="207" spans="5:21" x14ac:dyDescent="0.25">
      <c r="E207" s="26"/>
      <c r="F207" s="38"/>
      <c r="G207" s="38"/>
      <c r="H207" s="38"/>
      <c r="I207" s="38"/>
      <c r="J207" s="38"/>
      <c r="K207" s="38"/>
      <c r="L207" s="38"/>
      <c r="M207" s="38"/>
      <c r="N207" s="38"/>
      <c r="O207" s="38"/>
      <c r="P207" s="38"/>
      <c r="Q207" s="38"/>
      <c r="R207" s="38"/>
      <c r="S207" s="32"/>
      <c r="T207" s="32"/>
      <c r="U207" s="32"/>
    </row>
    <row r="208" spans="5:21" x14ac:dyDescent="0.25">
      <c r="E208" s="26"/>
      <c r="F208" s="38"/>
      <c r="G208" s="38"/>
      <c r="H208" s="38"/>
      <c r="I208" s="38"/>
      <c r="J208" s="38"/>
      <c r="K208" s="38"/>
      <c r="L208" s="38"/>
      <c r="M208" s="38"/>
      <c r="N208" s="38"/>
      <c r="O208" s="38"/>
      <c r="P208" s="38"/>
      <c r="Q208" s="38"/>
      <c r="R208" s="38"/>
      <c r="S208" s="32"/>
      <c r="T208" s="32"/>
      <c r="U208" s="32"/>
    </row>
    <row r="209" spans="5:21" x14ac:dyDescent="0.25">
      <c r="E209" s="26"/>
      <c r="F209" s="38"/>
      <c r="G209" s="38"/>
      <c r="H209" s="38"/>
      <c r="I209" s="38"/>
      <c r="J209" s="38"/>
      <c r="K209" s="38"/>
      <c r="L209" s="38"/>
      <c r="M209" s="38"/>
      <c r="N209" s="38"/>
      <c r="O209" s="38"/>
      <c r="P209" s="38"/>
      <c r="Q209" s="38"/>
      <c r="R209" s="38"/>
      <c r="S209" s="32"/>
      <c r="T209" s="32"/>
      <c r="U209" s="32"/>
    </row>
    <row r="210" spans="5:21" x14ac:dyDescent="0.25">
      <c r="E210" s="26"/>
      <c r="F210" s="26"/>
      <c r="G210" s="26"/>
      <c r="H210" s="26"/>
      <c r="I210" s="26"/>
      <c r="J210" s="26"/>
      <c r="K210" s="26"/>
      <c r="L210" s="26"/>
      <c r="M210" s="26"/>
      <c r="N210" s="26"/>
      <c r="O210" s="26"/>
      <c r="P210" s="26"/>
      <c r="Q210" s="26"/>
      <c r="R210" s="26"/>
      <c r="S210" s="27"/>
      <c r="T210" s="27"/>
      <c r="U210" s="27"/>
    </row>
    <row r="211" spans="5:21" x14ac:dyDescent="0.25">
      <c r="E211" s="26"/>
      <c r="F211" s="26"/>
      <c r="G211" s="26"/>
      <c r="H211" s="26"/>
      <c r="I211" s="26"/>
      <c r="J211" s="26"/>
      <c r="K211" s="26"/>
      <c r="L211" s="26"/>
      <c r="M211" s="26"/>
      <c r="N211" s="26"/>
      <c r="O211" s="26"/>
      <c r="P211" s="26"/>
      <c r="Q211" s="26"/>
      <c r="R211" s="26"/>
      <c r="S211" s="27"/>
      <c r="T211" s="27"/>
      <c r="U211" s="27"/>
    </row>
    <row r="212" spans="5:21" x14ac:dyDescent="0.25">
      <c r="E212" s="26"/>
      <c r="F212" s="26"/>
      <c r="G212" s="26"/>
      <c r="H212" s="26"/>
      <c r="I212" s="26"/>
      <c r="J212" s="26"/>
      <c r="K212" s="26"/>
      <c r="L212" s="26"/>
      <c r="M212" s="26"/>
      <c r="N212" s="26"/>
      <c r="O212" s="26"/>
      <c r="P212" s="26"/>
      <c r="Q212" s="26"/>
      <c r="R212" s="26"/>
      <c r="S212" s="27"/>
      <c r="T212" s="27"/>
      <c r="U212" s="27"/>
    </row>
    <row r="213" spans="5:21" x14ac:dyDescent="0.25">
      <c r="E213" s="26"/>
      <c r="F213" s="26"/>
      <c r="G213" s="26"/>
      <c r="H213" s="26"/>
      <c r="I213" s="26"/>
      <c r="J213" s="26"/>
      <c r="K213" s="26"/>
      <c r="L213" s="26"/>
      <c r="M213" s="26"/>
      <c r="N213" s="26"/>
      <c r="O213" s="26"/>
      <c r="P213" s="26"/>
      <c r="Q213" s="26"/>
      <c r="R213" s="26"/>
      <c r="S213" s="27"/>
      <c r="T213" s="27"/>
      <c r="U213" s="27"/>
    </row>
    <row r="214" spans="5:21" x14ac:dyDescent="0.25">
      <c r="E214" s="26"/>
      <c r="F214" s="26"/>
      <c r="G214" s="26"/>
      <c r="H214" s="26"/>
      <c r="I214" s="26"/>
      <c r="J214" s="26"/>
      <c r="K214" s="26"/>
      <c r="L214" s="26"/>
      <c r="M214" s="26"/>
      <c r="N214" s="26"/>
      <c r="O214" s="26"/>
      <c r="P214" s="26"/>
      <c r="Q214" s="26"/>
      <c r="R214" s="26"/>
      <c r="S214" s="27"/>
      <c r="T214" s="27"/>
      <c r="U214" s="27"/>
    </row>
    <row r="215" spans="5:21" x14ac:dyDescent="0.25">
      <c r="E215" s="26"/>
      <c r="F215" s="26"/>
      <c r="G215" s="26"/>
      <c r="H215" s="26"/>
      <c r="I215" s="26"/>
      <c r="J215" s="26"/>
      <c r="K215" s="26"/>
      <c r="L215" s="26"/>
      <c r="M215" s="26"/>
      <c r="N215" s="26"/>
      <c r="O215" s="26"/>
      <c r="P215" s="26"/>
      <c r="Q215" s="26"/>
      <c r="R215" s="26"/>
      <c r="S215" s="27"/>
      <c r="T215" s="27"/>
      <c r="U215" s="27"/>
    </row>
    <row r="216" spans="5:21" x14ac:dyDescent="0.25">
      <c r="E216" s="26"/>
      <c r="F216" s="26"/>
      <c r="G216" s="26"/>
      <c r="H216" s="26"/>
      <c r="I216" s="26"/>
      <c r="J216" s="26"/>
      <c r="K216" s="26"/>
      <c r="L216" s="26"/>
      <c r="M216" s="26"/>
      <c r="N216" s="26"/>
      <c r="O216" s="26"/>
      <c r="P216" s="26"/>
      <c r="Q216" s="26"/>
      <c r="R216" s="26"/>
      <c r="S216" s="27"/>
      <c r="T216" s="27"/>
      <c r="U216" s="27"/>
    </row>
    <row r="217" spans="5:21" x14ac:dyDescent="0.25">
      <c r="E217" s="26"/>
      <c r="F217" s="26"/>
      <c r="G217" s="26"/>
      <c r="H217" s="26"/>
      <c r="I217" s="26"/>
      <c r="J217" s="26"/>
      <c r="K217" s="26"/>
      <c r="L217" s="26"/>
      <c r="M217" s="26"/>
      <c r="N217" s="26"/>
      <c r="O217" s="26"/>
      <c r="P217" s="26"/>
      <c r="Q217" s="26"/>
      <c r="R217" s="26"/>
      <c r="S217" s="27"/>
      <c r="T217" s="27"/>
      <c r="U217" s="27"/>
    </row>
    <row r="218" spans="5:21" x14ac:dyDescent="0.25">
      <c r="E218" s="26"/>
      <c r="F218" s="26"/>
      <c r="G218" s="26"/>
      <c r="H218" s="26"/>
      <c r="I218" s="26"/>
      <c r="J218" s="26"/>
      <c r="K218" s="26"/>
      <c r="L218" s="26"/>
      <c r="M218" s="26"/>
      <c r="N218" s="26"/>
      <c r="O218" s="26"/>
      <c r="P218" s="26"/>
      <c r="Q218" s="26"/>
      <c r="R218" s="26"/>
      <c r="S218" s="27"/>
      <c r="T218" s="27"/>
      <c r="U218" s="27"/>
    </row>
    <row r="219" spans="5:21" x14ac:dyDescent="0.25">
      <c r="E219" s="26"/>
      <c r="F219" s="26"/>
      <c r="G219" s="26"/>
      <c r="H219" s="26"/>
      <c r="I219" s="26"/>
      <c r="J219" s="26"/>
      <c r="K219" s="26"/>
      <c r="L219" s="26"/>
      <c r="M219" s="26"/>
      <c r="N219" s="26"/>
      <c r="O219" s="26"/>
      <c r="P219" s="26"/>
      <c r="Q219" s="26"/>
      <c r="R219" s="26"/>
      <c r="S219" s="27"/>
      <c r="T219" s="27"/>
      <c r="U219" s="27"/>
    </row>
    <row r="220" spans="5:21" x14ac:dyDescent="0.25">
      <c r="E220" s="26"/>
      <c r="F220" s="26"/>
      <c r="G220" s="26"/>
      <c r="H220" s="26"/>
      <c r="I220" s="26"/>
      <c r="J220" s="26"/>
      <c r="K220" s="26"/>
      <c r="L220" s="26"/>
      <c r="M220" s="26"/>
      <c r="N220" s="26"/>
      <c r="O220" s="26"/>
      <c r="P220" s="26"/>
      <c r="Q220" s="26"/>
      <c r="R220" s="26"/>
      <c r="S220" s="27"/>
      <c r="T220" s="27"/>
      <c r="U220" s="27"/>
    </row>
    <row r="221" spans="5:21" x14ac:dyDescent="0.25">
      <c r="E221" s="26"/>
      <c r="F221" s="26"/>
      <c r="G221" s="26"/>
      <c r="H221" s="26"/>
      <c r="I221" s="26"/>
      <c r="J221" s="26"/>
      <c r="K221" s="26"/>
      <c r="L221" s="26"/>
      <c r="M221" s="26"/>
      <c r="N221" s="26"/>
      <c r="O221" s="26"/>
      <c r="P221" s="26"/>
      <c r="Q221" s="26"/>
      <c r="R221" s="26"/>
      <c r="S221" s="27"/>
      <c r="T221" s="27"/>
      <c r="U221" s="27"/>
    </row>
    <row r="222" spans="5:21" x14ac:dyDescent="0.25">
      <c r="E222" s="26"/>
      <c r="F222" s="26"/>
      <c r="G222" s="26"/>
      <c r="H222" s="26"/>
      <c r="I222" s="26"/>
      <c r="J222" s="26"/>
      <c r="K222" s="26"/>
      <c r="L222" s="26"/>
      <c r="M222" s="26"/>
      <c r="N222" s="26"/>
      <c r="O222" s="26"/>
      <c r="P222" s="26"/>
      <c r="Q222" s="26"/>
      <c r="R222" s="26"/>
      <c r="S222" s="27"/>
      <c r="T222" s="27"/>
      <c r="U222" s="27"/>
    </row>
    <row r="223" spans="5:21" x14ac:dyDescent="0.25">
      <c r="E223" s="26"/>
      <c r="F223" s="26"/>
      <c r="G223" s="26"/>
      <c r="H223" s="26"/>
      <c r="I223" s="26"/>
      <c r="J223" s="26"/>
      <c r="K223" s="26"/>
      <c r="L223" s="26"/>
      <c r="M223" s="26"/>
      <c r="N223" s="26"/>
      <c r="O223" s="26"/>
      <c r="P223" s="26"/>
      <c r="Q223" s="26"/>
      <c r="R223" s="26"/>
      <c r="S223" s="27"/>
      <c r="T223" s="27"/>
      <c r="U223" s="27"/>
    </row>
    <row r="224" spans="5:21" x14ac:dyDescent="0.25">
      <c r="E224" s="26"/>
      <c r="F224" s="26"/>
      <c r="G224" s="26"/>
      <c r="H224" s="26"/>
      <c r="I224" s="26"/>
      <c r="J224" s="26"/>
      <c r="K224" s="26"/>
      <c r="L224" s="26"/>
      <c r="M224" s="26"/>
      <c r="N224" s="26"/>
      <c r="O224" s="26"/>
      <c r="P224" s="26"/>
      <c r="Q224" s="26"/>
      <c r="R224" s="26"/>
      <c r="S224" s="27"/>
      <c r="T224" s="27"/>
      <c r="U224" s="27"/>
    </row>
    <row r="225" spans="5:21" x14ac:dyDescent="0.25">
      <c r="E225" s="26"/>
      <c r="F225" s="26"/>
      <c r="G225" s="26"/>
      <c r="H225" s="26"/>
      <c r="I225" s="26"/>
      <c r="J225" s="26"/>
      <c r="K225" s="26"/>
      <c r="L225" s="26"/>
      <c r="M225" s="26"/>
      <c r="N225" s="26"/>
      <c r="O225" s="26"/>
      <c r="P225" s="26"/>
      <c r="Q225" s="26"/>
      <c r="R225" s="26"/>
      <c r="S225" s="27"/>
      <c r="T225" s="27"/>
      <c r="U225" s="27"/>
    </row>
    <row r="226" spans="5:21" x14ac:dyDescent="0.25">
      <c r="E226" s="26"/>
      <c r="F226" s="26"/>
      <c r="G226" s="26"/>
      <c r="H226" s="26"/>
      <c r="I226" s="26"/>
      <c r="J226" s="26"/>
      <c r="K226" s="26"/>
      <c r="L226" s="26"/>
      <c r="M226" s="26"/>
      <c r="N226" s="26"/>
      <c r="O226" s="26"/>
      <c r="P226" s="26"/>
      <c r="Q226" s="26"/>
      <c r="R226" s="26"/>
      <c r="S226" s="27"/>
      <c r="T226" s="27"/>
      <c r="U226" s="27"/>
    </row>
    <row r="227" spans="5:21" x14ac:dyDescent="0.25">
      <c r="E227" s="26"/>
      <c r="F227" s="26"/>
      <c r="G227" s="26"/>
      <c r="H227" s="26"/>
      <c r="I227" s="26"/>
      <c r="J227" s="26"/>
      <c r="K227" s="26"/>
      <c r="L227" s="26"/>
      <c r="M227" s="26"/>
      <c r="N227" s="26"/>
      <c r="O227" s="26"/>
      <c r="P227" s="26"/>
      <c r="Q227" s="26"/>
      <c r="R227" s="26"/>
      <c r="S227" s="27"/>
      <c r="T227" s="27"/>
      <c r="U227" s="27"/>
    </row>
    <row r="228" spans="5:21" x14ac:dyDescent="0.25">
      <c r="E228" s="26"/>
      <c r="F228" s="26"/>
      <c r="G228" s="26"/>
      <c r="H228" s="26"/>
      <c r="I228" s="26"/>
      <c r="J228" s="26"/>
      <c r="K228" s="26"/>
      <c r="L228" s="26"/>
      <c r="M228" s="26"/>
      <c r="N228" s="26"/>
      <c r="O228" s="26"/>
      <c r="P228" s="26"/>
      <c r="Q228" s="26"/>
      <c r="R228" s="26"/>
      <c r="S228" s="27"/>
      <c r="T228" s="27"/>
      <c r="U228" s="27"/>
    </row>
    <row r="229" spans="5:21" x14ac:dyDescent="0.25">
      <c r="E229" s="26"/>
      <c r="F229" s="26"/>
      <c r="G229" s="26"/>
      <c r="H229" s="26"/>
      <c r="I229" s="26"/>
      <c r="J229" s="26"/>
      <c r="K229" s="26"/>
      <c r="L229" s="26"/>
      <c r="M229" s="26"/>
      <c r="N229" s="26"/>
      <c r="O229" s="26"/>
      <c r="P229" s="26"/>
      <c r="Q229" s="26"/>
      <c r="R229" s="26"/>
      <c r="S229" s="27"/>
      <c r="T229" s="27"/>
      <c r="U229" s="27"/>
    </row>
    <row r="230" spans="5:21" x14ac:dyDescent="0.25">
      <c r="E230" s="26"/>
      <c r="F230" s="26"/>
      <c r="G230" s="26"/>
      <c r="H230" s="26"/>
      <c r="I230" s="26"/>
      <c r="J230" s="26"/>
      <c r="K230" s="26"/>
      <c r="L230" s="26"/>
      <c r="M230" s="26"/>
      <c r="N230" s="26"/>
      <c r="O230" s="26"/>
      <c r="P230" s="26"/>
      <c r="Q230" s="26"/>
      <c r="R230" s="26"/>
      <c r="S230" s="27"/>
      <c r="T230" s="27"/>
      <c r="U230" s="27"/>
    </row>
    <row r="231" spans="5:21" x14ac:dyDescent="0.25">
      <c r="E231" s="26"/>
      <c r="F231" s="26"/>
      <c r="G231" s="26"/>
      <c r="H231" s="26"/>
      <c r="I231" s="26"/>
      <c r="J231" s="26"/>
      <c r="K231" s="26"/>
      <c r="L231" s="26"/>
      <c r="M231" s="26"/>
      <c r="N231" s="26"/>
      <c r="O231" s="26"/>
      <c r="P231" s="26"/>
      <c r="Q231" s="26"/>
      <c r="R231" s="26"/>
      <c r="S231" s="27"/>
      <c r="T231" s="27"/>
      <c r="U231" s="27"/>
    </row>
    <row r="232" spans="5:21" x14ac:dyDescent="0.25">
      <c r="E232" s="26"/>
      <c r="F232" s="26"/>
      <c r="G232" s="26"/>
      <c r="H232" s="26"/>
      <c r="I232" s="26"/>
      <c r="J232" s="26"/>
      <c r="K232" s="26"/>
      <c r="L232" s="26"/>
      <c r="M232" s="26"/>
      <c r="N232" s="26"/>
      <c r="O232" s="26"/>
      <c r="P232" s="26"/>
      <c r="Q232" s="26"/>
      <c r="R232" s="26"/>
      <c r="S232" s="27"/>
      <c r="T232" s="27"/>
      <c r="U232" s="27"/>
    </row>
    <row r="233" spans="5:21" x14ac:dyDescent="0.25">
      <c r="E233" s="26"/>
      <c r="F233" s="26"/>
      <c r="G233" s="26"/>
      <c r="H233" s="26"/>
      <c r="I233" s="26"/>
      <c r="J233" s="26"/>
      <c r="K233" s="26"/>
      <c r="L233" s="26"/>
      <c r="M233" s="26"/>
      <c r="N233" s="26"/>
      <c r="O233" s="26"/>
      <c r="P233" s="26"/>
      <c r="Q233" s="26"/>
      <c r="R233" s="26"/>
      <c r="S233" s="27"/>
      <c r="T233" s="27"/>
      <c r="U233" s="27"/>
    </row>
    <row r="234" spans="5:21" x14ac:dyDescent="0.25">
      <c r="E234" s="26"/>
      <c r="F234" s="26"/>
      <c r="G234" s="26"/>
      <c r="H234" s="26"/>
      <c r="I234" s="26"/>
      <c r="J234" s="26"/>
      <c r="K234" s="26"/>
      <c r="L234" s="26"/>
      <c r="M234" s="26"/>
      <c r="N234" s="26"/>
      <c r="O234" s="26"/>
      <c r="P234" s="26"/>
      <c r="Q234" s="26"/>
      <c r="R234" s="26"/>
      <c r="S234" s="27"/>
      <c r="T234" s="27"/>
      <c r="U234" s="27"/>
    </row>
    <row r="235" spans="5:21" x14ac:dyDescent="0.25">
      <c r="E235" s="26"/>
      <c r="F235" s="26"/>
      <c r="G235" s="26"/>
      <c r="H235" s="26"/>
      <c r="I235" s="26"/>
      <c r="J235" s="26"/>
      <c r="K235" s="26"/>
      <c r="L235" s="26"/>
      <c r="M235" s="26"/>
      <c r="N235" s="26"/>
      <c r="O235" s="26"/>
      <c r="P235" s="26"/>
      <c r="Q235" s="26"/>
      <c r="R235" s="26"/>
      <c r="S235" s="27"/>
      <c r="T235" s="27"/>
      <c r="U235" s="27"/>
    </row>
    <row r="236" spans="5:21" x14ac:dyDescent="0.25">
      <c r="E236" s="26"/>
      <c r="F236" s="26"/>
      <c r="G236" s="26"/>
      <c r="H236" s="26"/>
      <c r="I236" s="26"/>
      <c r="J236" s="26"/>
      <c r="K236" s="26"/>
      <c r="L236" s="26"/>
      <c r="M236" s="26"/>
      <c r="N236" s="26"/>
      <c r="O236" s="26"/>
      <c r="P236" s="26"/>
      <c r="Q236" s="26"/>
      <c r="R236" s="26"/>
      <c r="S236" s="27"/>
      <c r="T236" s="27"/>
      <c r="U236" s="27"/>
    </row>
    <row r="237" spans="5:21" x14ac:dyDescent="0.25">
      <c r="E237" s="26"/>
      <c r="F237" s="26"/>
      <c r="G237" s="26"/>
      <c r="H237" s="26"/>
      <c r="I237" s="26"/>
      <c r="J237" s="26"/>
      <c r="K237" s="26"/>
      <c r="L237" s="26"/>
      <c r="M237" s="26"/>
      <c r="N237" s="26"/>
      <c r="O237" s="26"/>
      <c r="P237" s="26"/>
      <c r="Q237" s="26"/>
      <c r="R237" s="26"/>
      <c r="S237" s="27"/>
      <c r="T237" s="27"/>
      <c r="U237" s="27"/>
    </row>
    <row r="238" spans="5:21" x14ac:dyDescent="0.25">
      <c r="E238" s="26"/>
      <c r="F238" s="26"/>
      <c r="G238" s="26"/>
      <c r="H238" s="26"/>
      <c r="I238" s="26"/>
      <c r="J238" s="26"/>
      <c r="K238" s="26"/>
      <c r="L238" s="26"/>
      <c r="M238" s="26"/>
      <c r="N238" s="26"/>
      <c r="O238" s="26"/>
      <c r="P238" s="26"/>
      <c r="Q238" s="26"/>
      <c r="R238" s="26"/>
      <c r="S238" s="27"/>
      <c r="T238" s="27"/>
      <c r="U238" s="27"/>
    </row>
    <row r="239" spans="5:21" x14ac:dyDescent="0.25">
      <c r="E239" s="26"/>
      <c r="F239" s="26"/>
      <c r="G239" s="26"/>
      <c r="H239" s="26"/>
      <c r="I239" s="26"/>
      <c r="J239" s="26"/>
      <c r="K239" s="26"/>
      <c r="L239" s="26"/>
      <c r="M239" s="26"/>
      <c r="N239" s="26"/>
      <c r="O239" s="26"/>
      <c r="P239" s="26"/>
      <c r="Q239" s="26"/>
      <c r="R239" s="26"/>
      <c r="S239" s="27"/>
      <c r="T239" s="27"/>
      <c r="U239" s="27"/>
    </row>
    <row r="240" spans="5:21" x14ac:dyDescent="0.25">
      <c r="E240" s="26"/>
      <c r="F240" s="26"/>
      <c r="G240" s="26"/>
      <c r="H240" s="26"/>
      <c r="I240" s="26"/>
      <c r="J240" s="26"/>
      <c r="K240" s="26"/>
      <c r="L240" s="26"/>
      <c r="M240" s="26"/>
      <c r="N240" s="26"/>
      <c r="O240" s="26"/>
      <c r="P240" s="26"/>
      <c r="Q240" s="26"/>
      <c r="R240" s="26"/>
      <c r="S240" s="27"/>
      <c r="T240" s="27"/>
      <c r="U240" s="27"/>
    </row>
    <row r="241" spans="5:21" x14ac:dyDescent="0.25">
      <c r="E241" s="26"/>
      <c r="F241" s="26"/>
      <c r="G241" s="26"/>
      <c r="H241" s="26"/>
      <c r="I241" s="26"/>
      <c r="J241" s="26"/>
      <c r="K241" s="26"/>
      <c r="L241" s="26"/>
      <c r="M241" s="26"/>
      <c r="N241" s="26"/>
      <c r="O241" s="26"/>
      <c r="P241" s="26"/>
      <c r="Q241" s="26"/>
      <c r="R241" s="26"/>
      <c r="S241" s="27"/>
      <c r="T241" s="27"/>
      <c r="U241" s="27"/>
    </row>
    <row r="242" spans="5:21" x14ac:dyDescent="0.25">
      <c r="E242" s="26"/>
      <c r="F242" s="26"/>
      <c r="G242" s="26"/>
      <c r="H242" s="26"/>
      <c r="I242" s="26"/>
      <c r="J242" s="26"/>
      <c r="K242" s="26"/>
      <c r="L242" s="26"/>
      <c r="M242" s="26"/>
      <c r="N242" s="26"/>
      <c r="O242" s="26"/>
      <c r="P242" s="26"/>
      <c r="Q242" s="26"/>
      <c r="R242" s="26"/>
      <c r="S242" s="27"/>
      <c r="T242" s="27"/>
      <c r="U242" s="27"/>
    </row>
    <row r="243" spans="5:21" x14ac:dyDescent="0.25">
      <c r="E243" s="26"/>
      <c r="F243" s="26"/>
      <c r="G243" s="26"/>
      <c r="H243" s="26"/>
      <c r="I243" s="26"/>
      <c r="J243" s="26"/>
      <c r="K243" s="26"/>
      <c r="L243" s="26"/>
      <c r="M243" s="26"/>
      <c r="N243" s="26"/>
      <c r="O243" s="26"/>
      <c r="P243" s="26"/>
      <c r="Q243" s="26"/>
      <c r="R243" s="26"/>
      <c r="S243" s="27"/>
      <c r="T243" s="27"/>
      <c r="U243" s="27"/>
    </row>
    <row r="244" spans="5:21" x14ac:dyDescent="0.25">
      <c r="E244" s="26"/>
      <c r="F244" s="26"/>
      <c r="G244" s="26"/>
      <c r="H244" s="26"/>
      <c r="I244" s="26"/>
      <c r="J244" s="26"/>
      <c r="K244" s="26"/>
      <c r="L244" s="26"/>
      <c r="M244" s="26"/>
      <c r="N244" s="26"/>
      <c r="O244" s="26"/>
      <c r="P244" s="26"/>
      <c r="Q244" s="26"/>
      <c r="R244" s="26"/>
      <c r="S244" s="27"/>
      <c r="T244" s="27"/>
      <c r="U244" s="27"/>
    </row>
    <row r="245" spans="5:21" x14ac:dyDescent="0.25">
      <c r="E245" s="26"/>
      <c r="F245" s="26"/>
      <c r="G245" s="26"/>
      <c r="H245" s="26"/>
      <c r="I245" s="26"/>
      <c r="J245" s="26"/>
      <c r="K245" s="26"/>
      <c r="L245" s="26"/>
      <c r="M245" s="26"/>
      <c r="N245" s="26"/>
      <c r="O245" s="26"/>
      <c r="P245" s="26"/>
      <c r="Q245" s="26"/>
      <c r="R245" s="26"/>
      <c r="S245" s="27"/>
      <c r="T245" s="27"/>
      <c r="U245" s="27"/>
    </row>
    <row r="246" spans="5:21" x14ac:dyDescent="0.25">
      <c r="E246" s="26"/>
      <c r="F246" s="26"/>
      <c r="G246" s="26"/>
      <c r="H246" s="26"/>
      <c r="I246" s="26"/>
      <c r="J246" s="26"/>
      <c r="K246" s="26"/>
      <c r="L246" s="26"/>
      <c r="M246" s="26"/>
      <c r="N246" s="26"/>
      <c r="O246" s="26"/>
      <c r="P246" s="26"/>
      <c r="Q246" s="26"/>
      <c r="R246" s="26"/>
      <c r="S246" s="27"/>
      <c r="T246" s="27"/>
      <c r="U246" s="27"/>
    </row>
    <row r="247" spans="5:21" x14ac:dyDescent="0.25">
      <c r="E247" s="26"/>
      <c r="F247" s="26"/>
      <c r="G247" s="26"/>
      <c r="H247" s="26"/>
      <c r="I247" s="26"/>
      <c r="J247" s="26"/>
      <c r="K247" s="26"/>
      <c r="L247" s="26"/>
      <c r="M247" s="26"/>
      <c r="N247" s="26"/>
      <c r="O247" s="26"/>
      <c r="P247" s="26"/>
      <c r="Q247" s="26"/>
      <c r="R247" s="26"/>
      <c r="S247" s="27"/>
      <c r="T247" s="27"/>
      <c r="U247" s="27"/>
    </row>
    <row r="248" spans="5:21" x14ac:dyDescent="0.25">
      <c r="E248" s="26"/>
      <c r="F248" s="26"/>
      <c r="G248" s="26"/>
      <c r="H248" s="26"/>
      <c r="I248" s="26"/>
      <c r="J248" s="26"/>
      <c r="K248" s="26"/>
      <c r="L248" s="26"/>
      <c r="M248" s="26"/>
      <c r="N248" s="26"/>
      <c r="O248" s="26"/>
      <c r="P248" s="26"/>
      <c r="Q248" s="26"/>
      <c r="R248" s="26"/>
      <c r="S248" s="27"/>
      <c r="T248" s="27"/>
      <c r="U248" s="27"/>
    </row>
    <row r="249" spans="5:21" x14ac:dyDescent="0.25">
      <c r="E249" s="26"/>
      <c r="F249" s="26"/>
      <c r="G249" s="26"/>
      <c r="H249" s="26"/>
      <c r="I249" s="26"/>
      <c r="J249" s="26"/>
      <c r="K249" s="26"/>
      <c r="L249" s="26"/>
      <c r="M249" s="26"/>
      <c r="N249" s="26"/>
      <c r="O249" s="26"/>
      <c r="P249" s="26"/>
      <c r="Q249" s="26"/>
      <c r="R249" s="26"/>
      <c r="S249" s="27"/>
      <c r="T249" s="27"/>
      <c r="U249" s="27"/>
    </row>
    <row r="250" spans="5:21" x14ac:dyDescent="0.25">
      <c r="E250" s="26"/>
      <c r="F250" s="26"/>
      <c r="G250" s="26"/>
      <c r="H250" s="26"/>
      <c r="I250" s="26"/>
      <c r="J250" s="26"/>
      <c r="K250" s="26"/>
      <c r="L250" s="26"/>
      <c r="M250" s="26"/>
      <c r="N250" s="26"/>
      <c r="O250" s="26"/>
      <c r="P250" s="26"/>
      <c r="Q250" s="26"/>
      <c r="R250" s="26"/>
      <c r="S250" s="27"/>
      <c r="T250" s="27"/>
      <c r="U250" s="27"/>
    </row>
    <row r="251" spans="5:21" x14ac:dyDescent="0.25">
      <c r="E251" s="26"/>
      <c r="F251" s="26"/>
      <c r="G251" s="26"/>
      <c r="H251" s="26"/>
      <c r="I251" s="26"/>
      <c r="J251" s="26"/>
      <c r="K251" s="26"/>
      <c r="L251" s="26"/>
      <c r="M251" s="26"/>
      <c r="N251" s="26"/>
      <c r="O251" s="26"/>
      <c r="P251" s="26"/>
      <c r="Q251" s="26"/>
      <c r="R251" s="26"/>
      <c r="S251" s="27"/>
      <c r="T251" s="27"/>
      <c r="U251" s="27"/>
    </row>
    <row r="252" spans="5:21" x14ac:dyDescent="0.25">
      <c r="E252" s="26"/>
      <c r="F252" s="26"/>
      <c r="G252" s="26"/>
      <c r="H252" s="26"/>
      <c r="I252" s="26"/>
      <c r="J252" s="26"/>
      <c r="K252" s="26"/>
      <c r="L252" s="26"/>
      <c r="M252" s="26"/>
      <c r="N252" s="26"/>
      <c r="O252" s="26"/>
      <c r="P252" s="26"/>
      <c r="Q252" s="26"/>
      <c r="R252" s="26"/>
      <c r="S252" s="27"/>
      <c r="T252" s="27"/>
      <c r="U252" s="27"/>
    </row>
    <row r="253" spans="5:21" x14ac:dyDescent="0.25">
      <c r="E253" s="26"/>
      <c r="F253" s="26"/>
      <c r="G253" s="26"/>
      <c r="H253" s="26"/>
      <c r="I253" s="26"/>
      <c r="J253" s="26"/>
      <c r="K253" s="26"/>
      <c r="L253" s="26"/>
      <c r="M253" s="26"/>
      <c r="N253" s="26"/>
      <c r="O253" s="26"/>
      <c r="P253" s="26"/>
      <c r="Q253" s="26"/>
      <c r="R253" s="26"/>
      <c r="S253" s="27"/>
      <c r="T253" s="27"/>
      <c r="U253" s="27"/>
    </row>
    <row r="254" spans="5:21" x14ac:dyDescent="0.25">
      <c r="E254" s="26"/>
      <c r="F254" s="26"/>
      <c r="G254" s="26"/>
      <c r="H254" s="26"/>
      <c r="I254" s="26"/>
      <c r="J254" s="26"/>
      <c r="K254" s="26"/>
      <c r="L254" s="26"/>
      <c r="M254" s="26"/>
      <c r="N254" s="26"/>
      <c r="O254" s="26"/>
      <c r="P254" s="26"/>
      <c r="Q254" s="26"/>
      <c r="R254" s="26"/>
      <c r="S254" s="27"/>
      <c r="T254" s="27"/>
      <c r="U254" s="27"/>
    </row>
    <row r="255" spans="5:21" x14ac:dyDescent="0.25">
      <c r="E255" s="26"/>
      <c r="F255" s="26"/>
      <c r="G255" s="26"/>
      <c r="H255" s="26"/>
      <c r="I255" s="26"/>
      <c r="J255" s="26"/>
      <c r="K255" s="26"/>
      <c r="L255" s="26"/>
      <c r="M255" s="26"/>
      <c r="N255" s="26"/>
      <c r="O255" s="26"/>
      <c r="P255" s="26"/>
      <c r="Q255" s="26"/>
      <c r="R255" s="26"/>
      <c r="S255" s="27"/>
      <c r="T255" s="27"/>
      <c r="U255" s="27"/>
    </row>
    <row r="256" spans="5:21" x14ac:dyDescent="0.25">
      <c r="E256" s="26"/>
      <c r="F256" s="26"/>
      <c r="G256" s="26"/>
      <c r="H256" s="26"/>
      <c r="I256" s="26"/>
      <c r="J256" s="26"/>
      <c r="K256" s="26"/>
      <c r="L256" s="26"/>
      <c r="M256" s="26"/>
      <c r="N256" s="26"/>
      <c r="O256" s="26"/>
      <c r="P256" s="26"/>
      <c r="Q256" s="26"/>
      <c r="R256" s="26"/>
      <c r="S256" s="27"/>
      <c r="T256" s="27"/>
      <c r="U256" s="27"/>
    </row>
    <row r="257" spans="5:21" x14ac:dyDescent="0.25">
      <c r="E257" s="26"/>
      <c r="F257" s="26"/>
      <c r="G257" s="26"/>
      <c r="H257" s="26"/>
      <c r="I257" s="26"/>
      <c r="J257" s="26"/>
      <c r="K257" s="26"/>
      <c r="L257" s="26"/>
      <c r="M257" s="26"/>
      <c r="N257" s="26"/>
      <c r="O257" s="26"/>
      <c r="P257" s="26"/>
      <c r="Q257" s="26"/>
      <c r="R257" s="26"/>
      <c r="S257" s="27"/>
      <c r="T257" s="27"/>
      <c r="U257" s="27"/>
    </row>
    <row r="258" spans="5:21" x14ac:dyDescent="0.25">
      <c r="E258" s="26"/>
      <c r="F258" s="26"/>
      <c r="G258" s="26"/>
      <c r="H258" s="26"/>
      <c r="I258" s="26"/>
      <c r="J258" s="26"/>
      <c r="K258" s="26"/>
      <c r="L258" s="26"/>
      <c r="M258" s="26"/>
      <c r="N258" s="26"/>
      <c r="O258" s="26"/>
      <c r="P258" s="26"/>
      <c r="Q258" s="26"/>
      <c r="R258" s="26"/>
      <c r="S258" s="27"/>
      <c r="T258" s="27"/>
      <c r="U258" s="27"/>
    </row>
    <row r="259" spans="5:21" x14ac:dyDescent="0.25">
      <c r="E259" s="26"/>
      <c r="F259" s="26"/>
      <c r="G259" s="26"/>
      <c r="H259" s="26"/>
      <c r="I259" s="26"/>
      <c r="J259" s="26"/>
      <c r="K259" s="26"/>
      <c r="L259" s="26"/>
      <c r="M259" s="26"/>
      <c r="N259" s="26"/>
      <c r="O259" s="26"/>
      <c r="P259" s="26"/>
      <c r="Q259" s="26"/>
      <c r="R259" s="26"/>
      <c r="S259" s="27"/>
      <c r="T259" s="27"/>
      <c r="U259" s="27"/>
    </row>
    <row r="260" spans="5:21" x14ac:dyDescent="0.25">
      <c r="E260" s="26"/>
      <c r="F260" s="26"/>
      <c r="G260" s="26"/>
      <c r="H260" s="26"/>
      <c r="I260" s="26"/>
      <c r="J260" s="26"/>
      <c r="K260" s="26"/>
      <c r="L260" s="26"/>
      <c r="M260" s="26"/>
      <c r="N260" s="26"/>
      <c r="O260" s="26"/>
      <c r="P260" s="26"/>
      <c r="Q260" s="26"/>
      <c r="R260" s="26"/>
      <c r="S260" s="27"/>
      <c r="T260" s="27"/>
      <c r="U260" s="27"/>
    </row>
    <row r="261" spans="5:21" x14ac:dyDescent="0.25">
      <c r="E261" s="26"/>
      <c r="F261" s="26"/>
      <c r="G261" s="26"/>
      <c r="H261" s="26"/>
      <c r="I261" s="26"/>
      <c r="J261" s="26"/>
      <c r="K261" s="26"/>
      <c r="L261" s="26"/>
      <c r="M261" s="26"/>
      <c r="N261" s="26"/>
      <c r="O261" s="26"/>
      <c r="P261" s="26"/>
      <c r="Q261" s="26"/>
      <c r="R261" s="26"/>
      <c r="S261" s="27"/>
      <c r="T261" s="27"/>
      <c r="U261" s="27"/>
    </row>
    <row r="262" spans="5:21" x14ac:dyDescent="0.25">
      <c r="E262" s="26"/>
      <c r="F262" s="26"/>
      <c r="G262" s="26"/>
      <c r="H262" s="26"/>
      <c r="I262" s="26"/>
      <c r="J262" s="26"/>
      <c r="K262" s="26"/>
      <c r="L262" s="26"/>
      <c r="M262" s="26"/>
      <c r="N262" s="26"/>
      <c r="O262" s="26"/>
      <c r="P262" s="26"/>
      <c r="Q262" s="26"/>
      <c r="R262" s="26"/>
      <c r="S262" s="27"/>
      <c r="T262" s="27"/>
      <c r="U262" s="27"/>
    </row>
    <row r="263" spans="5:21" x14ac:dyDescent="0.25">
      <c r="E263" s="26"/>
      <c r="F263" s="26"/>
      <c r="G263" s="26"/>
      <c r="H263" s="26"/>
      <c r="I263" s="26"/>
      <c r="J263" s="26"/>
      <c r="K263" s="26"/>
      <c r="L263" s="26"/>
      <c r="M263" s="26"/>
      <c r="N263" s="26"/>
      <c r="O263" s="26"/>
      <c r="P263" s="26"/>
      <c r="Q263" s="26"/>
      <c r="R263" s="26"/>
      <c r="S263" s="27"/>
      <c r="T263" s="27"/>
      <c r="U263" s="27"/>
    </row>
    <row r="264" spans="5:21" x14ac:dyDescent="0.25">
      <c r="E264" s="26"/>
      <c r="F264" s="26"/>
      <c r="G264" s="26"/>
      <c r="H264" s="26"/>
      <c r="I264" s="26"/>
      <c r="J264" s="26"/>
      <c r="K264" s="26"/>
      <c r="L264" s="26"/>
      <c r="M264" s="26"/>
      <c r="N264" s="26"/>
      <c r="O264" s="26"/>
      <c r="P264" s="26"/>
      <c r="Q264" s="26"/>
      <c r="R264" s="26"/>
      <c r="S264" s="27"/>
      <c r="T264" s="27"/>
      <c r="U264" s="27"/>
    </row>
    <row r="265" spans="5:21" x14ac:dyDescent="0.25">
      <c r="E265" s="26"/>
      <c r="F265" s="26"/>
      <c r="G265" s="26"/>
      <c r="H265" s="26"/>
      <c r="I265" s="26"/>
      <c r="J265" s="26"/>
      <c r="K265" s="26"/>
      <c r="L265" s="26"/>
      <c r="M265" s="26"/>
      <c r="N265" s="26"/>
      <c r="O265" s="26"/>
      <c r="P265" s="26"/>
      <c r="Q265" s="26"/>
      <c r="R265" s="26"/>
      <c r="S265" s="27"/>
      <c r="T265" s="27"/>
      <c r="U265" s="27"/>
    </row>
    <row r="266" spans="5:21" x14ac:dyDescent="0.25">
      <c r="E266" s="26"/>
      <c r="F266" s="26"/>
      <c r="G266" s="26"/>
      <c r="H266" s="26"/>
      <c r="I266" s="26"/>
      <c r="J266" s="26"/>
      <c r="K266" s="26"/>
      <c r="L266" s="26"/>
      <c r="M266" s="26"/>
      <c r="N266" s="26"/>
      <c r="O266" s="26"/>
      <c r="P266" s="26"/>
      <c r="Q266" s="26"/>
      <c r="R266" s="26"/>
      <c r="S266" s="27"/>
      <c r="T266" s="27"/>
      <c r="U266" s="27"/>
    </row>
    <row r="267" spans="5:21" x14ac:dyDescent="0.25">
      <c r="E267" s="26"/>
      <c r="F267" s="26"/>
      <c r="G267" s="26"/>
      <c r="H267" s="26"/>
      <c r="I267" s="26"/>
      <c r="J267" s="26"/>
      <c r="K267" s="26"/>
      <c r="L267" s="26"/>
      <c r="M267" s="26"/>
      <c r="N267" s="26"/>
      <c r="O267" s="26"/>
      <c r="P267" s="26"/>
      <c r="Q267" s="26"/>
      <c r="R267" s="26"/>
      <c r="S267" s="27"/>
      <c r="T267" s="27"/>
      <c r="U267" s="27"/>
    </row>
    <row r="268" spans="5:21" x14ac:dyDescent="0.25">
      <c r="E268" s="26"/>
      <c r="F268" s="26"/>
      <c r="G268" s="26"/>
      <c r="H268" s="26"/>
      <c r="I268" s="26"/>
      <c r="J268" s="26"/>
      <c r="K268" s="26"/>
      <c r="L268" s="26"/>
      <c r="M268" s="26"/>
      <c r="N268" s="26"/>
      <c r="O268" s="26"/>
      <c r="P268" s="26"/>
      <c r="Q268" s="26"/>
      <c r="R268" s="26"/>
      <c r="S268" s="27"/>
      <c r="T268" s="27"/>
      <c r="U268" s="27"/>
    </row>
    <row r="269" spans="5:21" x14ac:dyDescent="0.25">
      <c r="E269" s="26"/>
      <c r="F269" s="26"/>
      <c r="G269" s="26"/>
      <c r="H269" s="26"/>
      <c r="I269" s="26"/>
      <c r="J269" s="26"/>
      <c r="K269" s="26"/>
      <c r="L269" s="26"/>
      <c r="M269" s="26"/>
      <c r="N269" s="26"/>
      <c r="O269" s="26"/>
      <c r="P269" s="26"/>
      <c r="Q269" s="26"/>
      <c r="R269" s="26"/>
      <c r="S269" s="27"/>
      <c r="T269" s="27"/>
      <c r="U269" s="27"/>
    </row>
    <row r="270" spans="5:21" x14ac:dyDescent="0.25">
      <c r="E270" s="26"/>
      <c r="F270" s="26"/>
      <c r="G270" s="26"/>
      <c r="H270" s="26"/>
      <c r="I270" s="26"/>
      <c r="J270" s="26"/>
      <c r="K270" s="26"/>
      <c r="L270" s="26"/>
      <c r="M270" s="26"/>
      <c r="N270" s="26"/>
      <c r="O270" s="26"/>
      <c r="P270" s="26"/>
      <c r="Q270" s="26"/>
      <c r="R270" s="26"/>
      <c r="S270" s="27"/>
      <c r="T270" s="27"/>
      <c r="U270" s="27"/>
    </row>
    <row r="271" spans="5:21" x14ac:dyDescent="0.25">
      <c r="E271" s="26"/>
      <c r="F271" s="26"/>
      <c r="G271" s="26"/>
      <c r="H271" s="26"/>
      <c r="I271" s="26"/>
      <c r="J271" s="26"/>
      <c r="K271" s="26"/>
      <c r="L271" s="26"/>
      <c r="M271" s="26"/>
      <c r="N271" s="26"/>
      <c r="O271" s="26"/>
      <c r="P271" s="26"/>
      <c r="Q271" s="26"/>
      <c r="R271" s="26"/>
      <c r="S271" s="27"/>
      <c r="T271" s="27"/>
      <c r="U271" s="27"/>
    </row>
    <row r="272" spans="5:21" x14ac:dyDescent="0.25">
      <c r="E272" s="26"/>
      <c r="F272" s="26"/>
      <c r="G272" s="26"/>
      <c r="H272" s="26"/>
      <c r="I272" s="26"/>
      <c r="J272" s="26"/>
      <c r="K272" s="26"/>
      <c r="L272" s="26"/>
      <c r="M272" s="26"/>
      <c r="N272" s="26"/>
      <c r="O272" s="26"/>
      <c r="P272" s="26"/>
      <c r="Q272" s="26"/>
      <c r="R272" s="26"/>
      <c r="S272" s="27"/>
      <c r="T272" s="27"/>
      <c r="U272" s="27"/>
    </row>
    <row r="273" spans="5:21" x14ac:dyDescent="0.25">
      <c r="E273" s="26"/>
      <c r="F273" s="26"/>
      <c r="G273" s="26"/>
      <c r="H273" s="26"/>
      <c r="I273" s="26"/>
      <c r="J273" s="26"/>
      <c r="K273" s="26"/>
      <c r="L273" s="26"/>
      <c r="M273" s="26"/>
      <c r="N273" s="26"/>
      <c r="O273" s="26"/>
      <c r="P273" s="26"/>
      <c r="Q273" s="26"/>
      <c r="R273" s="26"/>
      <c r="S273" s="27"/>
      <c r="T273" s="27"/>
      <c r="U273" s="27"/>
    </row>
    <row r="274" spans="5:21" x14ac:dyDescent="0.25">
      <c r="E274" s="26"/>
      <c r="F274" s="26"/>
      <c r="G274" s="26"/>
      <c r="H274" s="26"/>
      <c r="I274" s="26"/>
      <c r="J274" s="26"/>
      <c r="K274" s="26"/>
      <c r="L274" s="26"/>
      <c r="M274" s="26"/>
      <c r="N274" s="26"/>
      <c r="O274" s="26"/>
      <c r="P274" s="26"/>
      <c r="Q274" s="26"/>
      <c r="R274" s="26"/>
      <c r="S274" s="27"/>
      <c r="T274" s="27"/>
      <c r="U274" s="27"/>
    </row>
    <row r="275" spans="5:21" x14ac:dyDescent="0.25">
      <c r="E275" s="26"/>
      <c r="F275" s="26"/>
      <c r="G275" s="26"/>
      <c r="H275" s="26"/>
      <c r="I275" s="26"/>
      <c r="J275" s="26"/>
      <c r="K275" s="26"/>
      <c r="L275" s="26"/>
      <c r="M275" s="26"/>
      <c r="N275" s="26"/>
      <c r="O275" s="26"/>
      <c r="P275" s="26"/>
      <c r="Q275" s="26"/>
      <c r="R275" s="26"/>
      <c r="S275" s="27"/>
      <c r="T275" s="27"/>
      <c r="U275" s="27"/>
    </row>
    <row r="276" spans="5:21" x14ac:dyDescent="0.25">
      <c r="E276" s="26"/>
      <c r="F276" s="26"/>
      <c r="G276" s="26"/>
      <c r="H276" s="26"/>
      <c r="I276" s="26"/>
      <c r="J276" s="26"/>
      <c r="K276" s="26"/>
      <c r="L276" s="26"/>
      <c r="M276" s="26"/>
      <c r="N276" s="26"/>
      <c r="O276" s="26"/>
      <c r="P276" s="26"/>
      <c r="Q276" s="26"/>
      <c r="R276" s="26"/>
      <c r="S276" s="27"/>
      <c r="T276" s="27"/>
      <c r="U276" s="27"/>
    </row>
    <row r="277" spans="5:21" x14ac:dyDescent="0.25">
      <c r="E277" s="26"/>
      <c r="F277" s="26"/>
      <c r="G277" s="26"/>
      <c r="H277" s="26"/>
      <c r="I277" s="26"/>
      <c r="J277" s="26"/>
      <c r="K277" s="26"/>
      <c r="L277" s="26"/>
      <c r="M277" s="26"/>
      <c r="N277" s="26"/>
      <c r="O277" s="26"/>
      <c r="P277" s="26"/>
      <c r="Q277" s="26"/>
      <c r="R277" s="26"/>
      <c r="S277" s="27"/>
      <c r="T277" s="27"/>
      <c r="U277" s="27"/>
    </row>
    <row r="278" spans="5:21" x14ac:dyDescent="0.25">
      <c r="E278" s="26"/>
      <c r="F278" s="26"/>
      <c r="G278" s="26"/>
      <c r="H278" s="26"/>
      <c r="I278" s="26"/>
      <c r="J278" s="26"/>
      <c r="K278" s="26"/>
      <c r="L278" s="26"/>
      <c r="M278" s="26"/>
      <c r="N278" s="26"/>
      <c r="O278" s="26"/>
      <c r="P278" s="26"/>
      <c r="Q278" s="26"/>
      <c r="R278" s="26"/>
      <c r="S278" s="27"/>
      <c r="T278" s="27"/>
      <c r="U278" s="27"/>
    </row>
    <row r="279" spans="5:21" x14ac:dyDescent="0.25">
      <c r="E279" s="26"/>
      <c r="F279" s="26"/>
      <c r="G279" s="26"/>
      <c r="H279" s="26"/>
      <c r="I279" s="26"/>
      <c r="J279" s="26"/>
      <c r="K279" s="26"/>
      <c r="L279" s="26"/>
      <c r="M279" s="26"/>
      <c r="N279" s="26"/>
      <c r="O279" s="26"/>
      <c r="P279" s="26"/>
      <c r="Q279" s="26"/>
      <c r="R279" s="26"/>
      <c r="S279" s="27"/>
      <c r="T279" s="27"/>
      <c r="U279" s="27"/>
    </row>
    <row r="280" spans="5:21" x14ac:dyDescent="0.25">
      <c r="E280" s="26"/>
      <c r="F280" s="26"/>
      <c r="G280" s="26"/>
      <c r="H280" s="26"/>
      <c r="I280" s="26"/>
      <c r="J280" s="26"/>
      <c r="K280" s="26"/>
      <c r="L280" s="26"/>
      <c r="M280" s="26"/>
      <c r="N280" s="26"/>
      <c r="O280" s="26"/>
      <c r="P280" s="26"/>
      <c r="Q280" s="26"/>
      <c r="R280" s="26"/>
      <c r="S280" s="27"/>
      <c r="T280" s="27"/>
      <c r="U280" s="27"/>
    </row>
    <row r="281" spans="5:21" x14ac:dyDescent="0.25">
      <c r="E281" s="26"/>
      <c r="F281" s="26"/>
      <c r="G281" s="26"/>
      <c r="H281" s="26"/>
      <c r="I281" s="26"/>
      <c r="J281" s="26"/>
      <c r="K281" s="26"/>
      <c r="L281" s="26"/>
      <c r="M281" s="26"/>
      <c r="N281" s="26"/>
      <c r="O281" s="26"/>
      <c r="P281" s="26"/>
      <c r="Q281" s="26"/>
      <c r="R281" s="26"/>
      <c r="S281" s="27"/>
      <c r="T281" s="27"/>
      <c r="U281" s="27"/>
    </row>
    <row r="282" spans="5:21" x14ac:dyDescent="0.25">
      <c r="E282" s="26"/>
      <c r="F282" s="26"/>
      <c r="G282" s="26"/>
      <c r="H282" s="26"/>
      <c r="I282" s="26"/>
      <c r="J282" s="26"/>
      <c r="K282" s="26"/>
      <c r="L282" s="26"/>
      <c r="M282" s="26"/>
      <c r="N282" s="26"/>
      <c r="O282" s="26"/>
      <c r="P282" s="26"/>
      <c r="Q282" s="26"/>
      <c r="R282" s="26"/>
      <c r="S282" s="27"/>
      <c r="T282" s="27"/>
      <c r="U282" s="27"/>
    </row>
    <row r="283" spans="5:21" x14ac:dyDescent="0.25">
      <c r="E283" s="26"/>
      <c r="F283" s="26"/>
      <c r="G283" s="26"/>
      <c r="H283" s="26"/>
      <c r="I283" s="26"/>
      <c r="J283" s="26"/>
      <c r="K283" s="26"/>
      <c r="L283" s="26"/>
      <c r="M283" s="26"/>
      <c r="N283" s="26"/>
      <c r="O283" s="26"/>
      <c r="P283" s="26"/>
      <c r="Q283" s="26"/>
      <c r="R283" s="26"/>
      <c r="S283" s="27"/>
      <c r="T283" s="27"/>
      <c r="U283" s="27"/>
    </row>
    <row r="284" spans="5:21" x14ac:dyDescent="0.25">
      <c r="E284" s="26"/>
      <c r="F284" s="26"/>
      <c r="G284" s="26"/>
      <c r="H284" s="26"/>
      <c r="I284" s="26"/>
      <c r="J284" s="26"/>
      <c r="K284" s="26"/>
      <c r="L284" s="26"/>
      <c r="M284" s="26"/>
      <c r="N284" s="26"/>
      <c r="O284" s="26"/>
      <c r="P284" s="26"/>
      <c r="Q284" s="26"/>
      <c r="R284" s="26"/>
      <c r="S284" s="27"/>
      <c r="T284" s="27"/>
      <c r="U284" s="27"/>
    </row>
    <row r="285" spans="5:21" x14ac:dyDescent="0.25">
      <c r="E285" s="26"/>
      <c r="F285" s="26"/>
      <c r="G285" s="26"/>
      <c r="H285" s="26"/>
      <c r="I285" s="26"/>
      <c r="J285" s="26"/>
      <c r="K285" s="26"/>
      <c r="L285" s="26"/>
      <c r="M285" s="26"/>
      <c r="N285" s="26"/>
      <c r="O285" s="26"/>
      <c r="P285" s="26"/>
      <c r="Q285" s="26"/>
      <c r="R285" s="26"/>
      <c r="S285" s="27"/>
      <c r="T285" s="27"/>
      <c r="U285" s="27"/>
    </row>
    <row r="286" spans="5:21" x14ac:dyDescent="0.25">
      <c r="E286" s="26"/>
      <c r="F286" s="26"/>
      <c r="G286" s="26"/>
      <c r="H286" s="26"/>
      <c r="I286" s="26"/>
      <c r="J286" s="26"/>
      <c r="K286" s="26"/>
      <c r="L286" s="26"/>
      <c r="M286" s="26"/>
      <c r="N286" s="26"/>
      <c r="O286" s="26"/>
      <c r="P286" s="26"/>
      <c r="Q286" s="26"/>
      <c r="R286" s="26"/>
      <c r="S286" s="27"/>
      <c r="T286" s="27"/>
      <c r="U286" s="27"/>
    </row>
    <row r="287" spans="5:21" x14ac:dyDescent="0.25">
      <c r="E287" s="26"/>
      <c r="F287" s="26"/>
      <c r="G287" s="26"/>
      <c r="H287" s="26"/>
      <c r="I287" s="26"/>
      <c r="J287" s="26"/>
      <c r="K287" s="26"/>
      <c r="L287" s="26"/>
      <c r="M287" s="26"/>
      <c r="N287" s="26"/>
      <c r="O287" s="26"/>
      <c r="P287" s="26"/>
      <c r="Q287" s="26"/>
      <c r="R287" s="26"/>
      <c r="S287" s="27"/>
      <c r="T287" s="27"/>
      <c r="U287" s="27"/>
    </row>
    <row r="288" spans="5:21" x14ac:dyDescent="0.25">
      <c r="E288" s="26"/>
      <c r="F288" s="26"/>
      <c r="G288" s="26"/>
      <c r="H288" s="26"/>
      <c r="I288" s="26"/>
      <c r="J288" s="26"/>
      <c r="K288" s="26"/>
      <c r="L288" s="26"/>
      <c r="M288" s="26"/>
      <c r="N288" s="26"/>
      <c r="O288" s="26"/>
      <c r="P288" s="26"/>
      <c r="Q288" s="26"/>
      <c r="R288" s="26"/>
      <c r="S288" s="27"/>
      <c r="T288" s="27"/>
      <c r="U288" s="27"/>
    </row>
    <row r="289" spans="5:21" x14ac:dyDescent="0.25">
      <c r="E289" s="26"/>
      <c r="F289" s="26"/>
      <c r="G289" s="26"/>
      <c r="H289" s="26"/>
      <c r="I289" s="26"/>
      <c r="J289" s="26"/>
      <c r="K289" s="26"/>
      <c r="L289" s="26"/>
      <c r="M289" s="26"/>
      <c r="N289" s="26"/>
      <c r="O289" s="26"/>
      <c r="P289" s="26"/>
      <c r="Q289" s="26"/>
      <c r="R289" s="26"/>
      <c r="S289" s="27"/>
      <c r="T289" s="27"/>
      <c r="U289" s="27"/>
    </row>
    <row r="290" spans="5:21" x14ac:dyDescent="0.25">
      <c r="E290" s="26"/>
      <c r="F290" s="26"/>
      <c r="G290" s="26"/>
      <c r="H290" s="26"/>
      <c r="I290" s="26"/>
      <c r="J290" s="26"/>
      <c r="K290" s="26"/>
      <c r="L290" s="26"/>
      <c r="M290" s="26"/>
      <c r="N290" s="26"/>
      <c r="O290" s="26"/>
      <c r="P290" s="26"/>
      <c r="Q290" s="26"/>
      <c r="R290" s="26"/>
      <c r="S290" s="27"/>
      <c r="T290" s="27"/>
      <c r="U290" s="27"/>
    </row>
    <row r="291" spans="5:21" x14ac:dyDescent="0.25">
      <c r="E291" s="26"/>
      <c r="F291" s="26"/>
      <c r="G291" s="26"/>
      <c r="H291" s="26"/>
      <c r="I291" s="26"/>
      <c r="J291" s="26"/>
      <c r="K291" s="26"/>
      <c r="L291" s="26"/>
      <c r="M291" s="26"/>
      <c r="N291" s="26"/>
      <c r="O291" s="26"/>
      <c r="P291" s="26"/>
      <c r="Q291" s="26"/>
      <c r="R291" s="26"/>
      <c r="S291" s="27"/>
      <c r="T291" s="27"/>
      <c r="U291" s="27"/>
    </row>
    <row r="292" spans="5:21" x14ac:dyDescent="0.25">
      <c r="E292" s="26"/>
      <c r="F292" s="26"/>
      <c r="G292" s="26"/>
      <c r="H292" s="26"/>
      <c r="I292" s="26"/>
      <c r="J292" s="26"/>
      <c r="K292" s="26"/>
      <c r="L292" s="26"/>
      <c r="M292" s="26"/>
      <c r="N292" s="26"/>
      <c r="O292" s="26"/>
      <c r="P292" s="26"/>
      <c r="Q292" s="26"/>
      <c r="R292" s="26"/>
      <c r="S292" s="27"/>
      <c r="T292" s="27"/>
      <c r="U292" s="27"/>
    </row>
    <row r="293" spans="5:21" x14ac:dyDescent="0.25">
      <c r="E293" s="26"/>
      <c r="F293" s="26"/>
      <c r="G293" s="26"/>
      <c r="H293" s="26"/>
      <c r="I293" s="26"/>
      <c r="J293" s="26"/>
      <c r="K293" s="26"/>
      <c r="L293" s="26"/>
      <c r="M293" s="26"/>
      <c r="N293" s="26"/>
      <c r="O293" s="26"/>
      <c r="P293" s="26"/>
      <c r="Q293" s="26"/>
      <c r="R293" s="26"/>
      <c r="S293" s="27"/>
      <c r="T293" s="27"/>
      <c r="U293" s="27"/>
    </row>
    <row r="294" spans="5:21" x14ac:dyDescent="0.25">
      <c r="E294" s="26"/>
      <c r="F294" s="26"/>
      <c r="G294" s="26"/>
      <c r="H294" s="26"/>
      <c r="I294" s="26"/>
      <c r="J294" s="26"/>
      <c r="K294" s="26"/>
      <c r="L294" s="26"/>
      <c r="M294" s="26"/>
      <c r="N294" s="26"/>
      <c r="O294" s="26"/>
      <c r="P294" s="26"/>
      <c r="Q294" s="26"/>
      <c r="R294" s="26"/>
      <c r="S294" s="27"/>
      <c r="T294" s="27"/>
      <c r="U294" s="27"/>
    </row>
    <row r="295" spans="5:21" x14ac:dyDescent="0.25">
      <c r="E295" s="26"/>
      <c r="F295" s="26"/>
      <c r="G295" s="26"/>
      <c r="H295" s="26"/>
      <c r="I295" s="26"/>
      <c r="J295" s="26"/>
      <c r="K295" s="26"/>
      <c r="L295" s="26"/>
      <c r="M295" s="26"/>
      <c r="N295" s="26"/>
      <c r="O295" s="26"/>
      <c r="P295" s="26"/>
      <c r="Q295" s="26"/>
      <c r="R295" s="26"/>
      <c r="S295" s="27"/>
      <c r="T295" s="27"/>
      <c r="U295" s="27"/>
    </row>
    <row r="296" spans="5:21" x14ac:dyDescent="0.25">
      <c r="E296" s="26"/>
      <c r="F296" s="26"/>
      <c r="G296" s="26"/>
      <c r="H296" s="26"/>
      <c r="I296" s="26"/>
      <c r="J296" s="26"/>
      <c r="K296" s="26"/>
      <c r="L296" s="26"/>
      <c r="M296" s="26"/>
      <c r="N296" s="26"/>
      <c r="O296" s="26"/>
      <c r="P296" s="26"/>
      <c r="Q296" s="26"/>
      <c r="R296" s="26"/>
      <c r="S296" s="27"/>
      <c r="T296" s="27"/>
      <c r="U296" s="27"/>
    </row>
    <row r="297" spans="5:21" x14ac:dyDescent="0.25">
      <c r="E297" s="26"/>
      <c r="F297" s="26"/>
      <c r="G297" s="26"/>
      <c r="H297" s="26"/>
      <c r="I297" s="26"/>
      <c r="J297" s="26"/>
      <c r="K297" s="26"/>
      <c r="L297" s="26"/>
      <c r="M297" s="26"/>
      <c r="N297" s="26"/>
      <c r="O297" s="26"/>
      <c r="P297" s="26"/>
      <c r="Q297" s="26"/>
      <c r="R297" s="26"/>
      <c r="S297" s="27"/>
      <c r="T297" s="27"/>
      <c r="U297" s="27"/>
    </row>
    <row r="298" spans="5:21" x14ac:dyDescent="0.25">
      <c r="E298" s="26"/>
      <c r="F298" s="26"/>
      <c r="G298" s="26"/>
      <c r="H298" s="26"/>
      <c r="I298" s="26"/>
      <c r="J298" s="26"/>
      <c r="K298" s="26"/>
      <c r="L298" s="26"/>
      <c r="M298" s="26"/>
      <c r="N298" s="26"/>
      <c r="O298" s="26"/>
      <c r="P298" s="26"/>
      <c r="Q298" s="26"/>
      <c r="R298" s="26"/>
      <c r="S298" s="27"/>
      <c r="T298" s="27"/>
      <c r="U298" s="27"/>
    </row>
    <row r="299" spans="5:21" x14ac:dyDescent="0.25">
      <c r="E299" s="26"/>
      <c r="F299" s="26"/>
      <c r="G299" s="26"/>
      <c r="H299" s="26"/>
      <c r="I299" s="26"/>
      <c r="J299" s="26"/>
      <c r="K299" s="26"/>
      <c r="L299" s="26"/>
      <c r="M299" s="26"/>
      <c r="N299" s="26"/>
      <c r="O299" s="26"/>
      <c r="P299" s="26"/>
      <c r="Q299" s="26"/>
      <c r="R299" s="26"/>
      <c r="S299" s="27"/>
      <c r="T299" s="27"/>
      <c r="U299" s="27"/>
    </row>
    <row r="300" spans="5:21" x14ac:dyDescent="0.25">
      <c r="E300" s="26"/>
      <c r="F300" s="26"/>
      <c r="G300" s="26"/>
      <c r="H300" s="26"/>
      <c r="I300" s="26"/>
      <c r="J300" s="26"/>
      <c r="K300" s="26"/>
      <c r="L300" s="26"/>
      <c r="M300" s="26"/>
      <c r="N300" s="26"/>
      <c r="O300" s="26"/>
      <c r="P300" s="26"/>
      <c r="Q300" s="26"/>
      <c r="R300" s="26"/>
      <c r="S300" s="27"/>
      <c r="T300" s="27"/>
      <c r="U300" s="27"/>
    </row>
    <row r="301" spans="5:21" x14ac:dyDescent="0.25">
      <c r="E301" s="26"/>
      <c r="F301" s="26"/>
      <c r="G301" s="26"/>
      <c r="H301" s="26"/>
      <c r="I301" s="26"/>
      <c r="J301" s="26"/>
      <c r="K301" s="26"/>
      <c r="L301" s="26"/>
      <c r="M301" s="26"/>
      <c r="N301" s="26"/>
      <c r="O301" s="26"/>
      <c r="P301" s="26"/>
      <c r="Q301" s="26"/>
      <c r="R301" s="26"/>
      <c r="S301" s="27"/>
      <c r="T301" s="27"/>
      <c r="U301" s="27"/>
    </row>
    <row r="302" spans="5:21" x14ac:dyDescent="0.25">
      <c r="E302" s="26"/>
      <c r="F302" s="26"/>
      <c r="G302" s="26"/>
      <c r="H302" s="26"/>
      <c r="I302" s="26"/>
      <c r="J302" s="26"/>
      <c r="K302" s="26"/>
      <c r="L302" s="26"/>
      <c r="M302" s="26"/>
      <c r="N302" s="26"/>
      <c r="O302" s="26"/>
      <c r="P302" s="26"/>
      <c r="Q302" s="26"/>
      <c r="R302" s="26"/>
      <c r="S302" s="27"/>
      <c r="T302" s="27"/>
      <c r="U302" s="27"/>
    </row>
    <row r="303" spans="5:21" x14ac:dyDescent="0.25">
      <c r="E303" s="26"/>
      <c r="F303" s="26"/>
      <c r="G303" s="26"/>
      <c r="H303" s="26"/>
      <c r="I303" s="26"/>
      <c r="J303" s="26"/>
      <c r="K303" s="26"/>
      <c r="L303" s="26"/>
      <c r="M303" s="26"/>
      <c r="N303" s="26"/>
      <c r="O303" s="26"/>
      <c r="P303" s="26"/>
      <c r="Q303" s="26"/>
      <c r="R303" s="26"/>
      <c r="S303" s="27"/>
      <c r="T303" s="27"/>
      <c r="U303" s="27"/>
    </row>
    <row r="304" spans="5:21" x14ac:dyDescent="0.25">
      <c r="E304" s="26"/>
      <c r="F304" s="26"/>
      <c r="G304" s="26"/>
      <c r="H304" s="26"/>
      <c r="I304" s="26"/>
      <c r="J304" s="26"/>
      <c r="K304" s="26"/>
      <c r="L304" s="26"/>
      <c r="M304" s="26"/>
      <c r="N304" s="26"/>
      <c r="O304" s="26"/>
      <c r="P304" s="26"/>
      <c r="Q304" s="26"/>
      <c r="R304" s="26"/>
      <c r="S304" s="27"/>
      <c r="T304" s="27"/>
      <c r="U304" s="27"/>
    </row>
    <row r="305" spans="5:21" x14ac:dyDescent="0.25">
      <c r="E305" s="26"/>
      <c r="F305" s="26"/>
      <c r="G305" s="26"/>
      <c r="H305" s="26"/>
      <c r="I305" s="26"/>
      <c r="J305" s="26"/>
      <c r="K305" s="26"/>
      <c r="L305" s="26"/>
      <c r="M305" s="26"/>
      <c r="N305" s="26"/>
      <c r="O305" s="26"/>
      <c r="P305" s="26"/>
      <c r="Q305" s="26"/>
      <c r="R305" s="26"/>
      <c r="S305" s="27"/>
      <c r="T305" s="27"/>
      <c r="U305" s="27"/>
    </row>
    <row r="306" spans="5:21" x14ac:dyDescent="0.25">
      <c r="E306" s="26"/>
      <c r="F306" s="26"/>
      <c r="G306" s="26"/>
      <c r="H306" s="26"/>
      <c r="I306" s="26"/>
      <c r="J306" s="26"/>
      <c r="K306" s="26"/>
      <c r="L306" s="26"/>
      <c r="M306" s="26"/>
      <c r="N306" s="26"/>
      <c r="O306" s="26"/>
      <c r="P306" s="26"/>
      <c r="Q306" s="26"/>
      <c r="R306" s="26"/>
      <c r="S306" s="27"/>
      <c r="T306" s="27"/>
      <c r="U306" s="27"/>
    </row>
    <row r="307" spans="5:21" x14ac:dyDescent="0.25">
      <c r="E307" s="26"/>
      <c r="F307" s="26"/>
      <c r="G307" s="26"/>
      <c r="H307" s="26"/>
      <c r="I307" s="26"/>
      <c r="J307" s="26"/>
      <c r="K307" s="26"/>
      <c r="L307" s="26"/>
      <c r="M307" s="26"/>
      <c r="N307" s="26"/>
      <c r="O307" s="26"/>
      <c r="P307" s="26"/>
      <c r="Q307" s="26"/>
      <c r="R307" s="26"/>
      <c r="S307" s="27"/>
      <c r="T307" s="27"/>
      <c r="U307" s="27"/>
    </row>
    <row r="308" spans="5:21" x14ac:dyDescent="0.25">
      <c r="E308" s="26"/>
      <c r="F308" s="26"/>
      <c r="G308" s="26"/>
      <c r="H308" s="26"/>
      <c r="I308" s="26"/>
      <c r="J308" s="26"/>
      <c r="K308" s="26"/>
      <c r="L308" s="26"/>
      <c r="M308" s="26"/>
      <c r="N308" s="26"/>
      <c r="O308" s="26"/>
      <c r="P308" s="26"/>
      <c r="Q308" s="26"/>
      <c r="R308" s="26"/>
      <c r="S308" s="27"/>
      <c r="T308" s="27"/>
      <c r="U308" s="27"/>
    </row>
    <row r="309" spans="5:21" x14ac:dyDescent="0.25">
      <c r="E309" s="26"/>
      <c r="F309" s="26"/>
      <c r="G309" s="26"/>
      <c r="H309" s="26"/>
      <c r="I309" s="26"/>
      <c r="J309" s="26"/>
      <c r="K309" s="26"/>
      <c r="L309" s="26"/>
      <c r="M309" s="26"/>
      <c r="N309" s="26"/>
      <c r="O309" s="26"/>
      <c r="P309" s="26"/>
      <c r="Q309" s="26"/>
      <c r="R309" s="26"/>
      <c r="S309" s="27"/>
      <c r="T309" s="27"/>
      <c r="U309" s="27"/>
    </row>
    <row r="310" spans="5:21" x14ac:dyDescent="0.25">
      <c r="E310" s="26"/>
      <c r="F310" s="26"/>
      <c r="G310" s="26"/>
      <c r="H310" s="26"/>
      <c r="I310" s="26"/>
      <c r="J310" s="26"/>
      <c r="K310" s="26"/>
      <c r="L310" s="26"/>
      <c r="M310" s="26"/>
      <c r="N310" s="26"/>
      <c r="O310" s="26"/>
      <c r="P310" s="26"/>
      <c r="Q310" s="26"/>
      <c r="R310" s="26"/>
      <c r="S310" s="27"/>
      <c r="T310" s="27"/>
      <c r="U310" s="27"/>
    </row>
    <row r="311" spans="5:21" x14ac:dyDescent="0.25">
      <c r="E311" s="26"/>
      <c r="F311" s="26"/>
      <c r="G311" s="26"/>
      <c r="H311" s="26"/>
      <c r="I311" s="26"/>
      <c r="J311" s="26"/>
      <c r="K311" s="26"/>
      <c r="L311" s="26"/>
      <c r="M311" s="26"/>
      <c r="N311" s="26"/>
      <c r="O311" s="26"/>
      <c r="P311" s="26"/>
      <c r="Q311" s="26"/>
      <c r="R311" s="26"/>
      <c r="S311" s="27"/>
      <c r="T311" s="27"/>
      <c r="U311" s="27"/>
    </row>
    <row r="312" spans="5:21" x14ac:dyDescent="0.25">
      <c r="E312" s="26"/>
      <c r="F312" s="26"/>
      <c r="G312" s="26"/>
      <c r="H312" s="26"/>
      <c r="I312" s="26"/>
      <c r="J312" s="26"/>
      <c r="K312" s="26"/>
      <c r="L312" s="26"/>
      <c r="M312" s="26"/>
      <c r="N312" s="26"/>
      <c r="O312" s="26"/>
      <c r="P312" s="26"/>
      <c r="Q312" s="26"/>
      <c r="R312" s="26"/>
      <c r="S312" s="27"/>
      <c r="T312" s="27"/>
      <c r="U312" s="27"/>
    </row>
    <row r="313" spans="5:21" x14ac:dyDescent="0.25">
      <c r="E313" s="26"/>
      <c r="F313" s="26"/>
      <c r="G313" s="26"/>
      <c r="H313" s="26"/>
      <c r="I313" s="26"/>
      <c r="J313" s="26"/>
      <c r="K313" s="26"/>
      <c r="L313" s="26"/>
      <c r="M313" s="26"/>
      <c r="N313" s="26"/>
      <c r="O313" s="26"/>
      <c r="P313" s="26"/>
      <c r="Q313" s="26"/>
      <c r="R313" s="26"/>
      <c r="S313" s="27"/>
      <c r="T313" s="27"/>
      <c r="U313" s="27"/>
    </row>
    <row r="314" spans="5:21" x14ac:dyDescent="0.25">
      <c r="E314" s="26"/>
      <c r="F314" s="26"/>
      <c r="G314" s="26"/>
      <c r="H314" s="26"/>
      <c r="I314" s="26"/>
      <c r="J314" s="26"/>
      <c r="K314" s="26"/>
      <c r="L314" s="26"/>
      <c r="M314" s="26"/>
      <c r="N314" s="26"/>
      <c r="O314" s="26"/>
      <c r="P314" s="26"/>
      <c r="Q314" s="26"/>
      <c r="R314" s="26"/>
      <c r="S314" s="27"/>
      <c r="T314" s="27"/>
      <c r="U314" s="27"/>
    </row>
    <row r="315" spans="5:21" x14ac:dyDescent="0.25">
      <c r="E315" s="26"/>
      <c r="F315" s="26"/>
      <c r="G315" s="26"/>
      <c r="H315" s="26"/>
      <c r="I315" s="26"/>
      <c r="J315" s="26"/>
      <c r="K315" s="26"/>
      <c r="L315" s="26"/>
      <c r="M315" s="26"/>
      <c r="N315" s="26"/>
      <c r="O315" s="26"/>
      <c r="P315" s="26"/>
      <c r="Q315" s="26"/>
      <c r="R315" s="26"/>
      <c r="S315" s="27"/>
      <c r="T315" s="27"/>
      <c r="U315" s="27"/>
    </row>
    <row r="316" spans="5:21" x14ac:dyDescent="0.25">
      <c r="E316" s="26"/>
      <c r="F316" s="26"/>
      <c r="G316" s="26"/>
      <c r="H316" s="26"/>
      <c r="I316" s="26"/>
      <c r="J316" s="26"/>
      <c r="K316" s="26"/>
      <c r="L316" s="26"/>
      <c r="M316" s="26"/>
      <c r="N316" s="26"/>
      <c r="O316" s="26"/>
      <c r="P316" s="26"/>
      <c r="Q316" s="26"/>
      <c r="R316" s="26"/>
      <c r="S316" s="27"/>
      <c r="T316" s="27"/>
      <c r="U316" s="27"/>
    </row>
    <row r="317" spans="5:21" x14ac:dyDescent="0.25">
      <c r="E317" s="26"/>
      <c r="F317" s="26"/>
      <c r="G317" s="26"/>
      <c r="H317" s="26"/>
      <c r="I317" s="26"/>
      <c r="J317" s="26"/>
      <c r="K317" s="26"/>
      <c r="L317" s="26"/>
      <c r="M317" s="26"/>
      <c r="N317" s="26"/>
      <c r="O317" s="26"/>
      <c r="P317" s="26"/>
      <c r="Q317" s="26"/>
      <c r="R317" s="26"/>
      <c r="S317" s="27"/>
      <c r="T317" s="27"/>
      <c r="U317" s="27"/>
    </row>
    <row r="318" spans="5:21" x14ac:dyDescent="0.25">
      <c r="E318" s="26"/>
      <c r="F318" s="26"/>
      <c r="G318" s="26"/>
      <c r="H318" s="26"/>
      <c r="I318" s="26"/>
      <c r="J318" s="26"/>
      <c r="K318" s="26"/>
      <c r="L318" s="26"/>
      <c r="M318" s="26"/>
      <c r="N318" s="26"/>
      <c r="O318" s="26"/>
      <c r="P318" s="26"/>
      <c r="Q318" s="26"/>
      <c r="R318" s="26"/>
      <c r="S318" s="27"/>
      <c r="T318" s="27"/>
      <c r="U318" s="27"/>
    </row>
    <row r="319" spans="5:21" x14ac:dyDescent="0.25">
      <c r="E319" s="26"/>
      <c r="F319" s="26"/>
      <c r="G319" s="26"/>
      <c r="H319" s="26"/>
      <c r="I319" s="26"/>
      <c r="J319" s="26"/>
      <c r="K319" s="26"/>
      <c r="L319" s="26"/>
      <c r="M319" s="26"/>
      <c r="N319" s="26"/>
      <c r="O319" s="26"/>
      <c r="P319" s="26"/>
      <c r="Q319" s="26"/>
      <c r="R319" s="26"/>
      <c r="S319" s="27"/>
      <c r="T319" s="27"/>
      <c r="U319" s="27"/>
    </row>
    <row r="320" spans="5:21" x14ac:dyDescent="0.25">
      <c r="E320" s="26"/>
      <c r="F320" s="26"/>
      <c r="G320" s="26"/>
      <c r="H320" s="26"/>
      <c r="I320" s="26"/>
      <c r="J320" s="26"/>
      <c r="K320" s="26"/>
      <c r="L320" s="26"/>
      <c r="M320" s="26"/>
      <c r="N320" s="26"/>
      <c r="O320" s="26"/>
      <c r="P320" s="26"/>
      <c r="Q320" s="26"/>
      <c r="R320" s="26"/>
      <c r="S320" s="27"/>
      <c r="T320" s="27"/>
      <c r="U320" s="27"/>
    </row>
    <row r="321" spans="5:21" x14ac:dyDescent="0.25">
      <c r="E321" s="26"/>
      <c r="F321" s="26"/>
      <c r="G321" s="26"/>
      <c r="H321" s="26"/>
      <c r="I321" s="26"/>
      <c r="J321" s="26"/>
      <c r="K321" s="26"/>
      <c r="L321" s="26"/>
      <c r="M321" s="26"/>
      <c r="N321" s="26"/>
      <c r="O321" s="26"/>
      <c r="P321" s="26"/>
      <c r="Q321" s="26"/>
      <c r="R321" s="26"/>
      <c r="S321" s="27"/>
      <c r="T321" s="27"/>
      <c r="U321" s="27"/>
    </row>
    <row r="322" spans="5:21" x14ac:dyDescent="0.25">
      <c r="E322" s="26"/>
      <c r="F322" s="26"/>
      <c r="G322" s="26"/>
      <c r="H322" s="26"/>
      <c r="I322" s="26"/>
      <c r="J322" s="26"/>
      <c r="K322" s="26"/>
      <c r="L322" s="26"/>
      <c r="M322" s="26"/>
      <c r="N322" s="26"/>
      <c r="O322" s="26"/>
      <c r="P322" s="26"/>
      <c r="Q322" s="26"/>
      <c r="R322" s="26"/>
      <c r="S322" s="27"/>
      <c r="T322" s="27"/>
      <c r="U322" s="27"/>
    </row>
    <row r="323" spans="5:21" x14ac:dyDescent="0.25">
      <c r="E323" s="26"/>
      <c r="F323" s="26"/>
      <c r="G323" s="26"/>
      <c r="H323" s="26"/>
      <c r="I323" s="26"/>
      <c r="J323" s="26"/>
      <c r="K323" s="26"/>
      <c r="L323" s="26"/>
      <c r="M323" s="26"/>
      <c r="N323" s="26"/>
      <c r="O323" s="26"/>
      <c r="P323" s="26"/>
      <c r="Q323" s="26"/>
      <c r="R323" s="26"/>
      <c r="S323" s="27"/>
      <c r="T323" s="27"/>
      <c r="U323" s="27"/>
    </row>
    <row r="324" spans="5:21" x14ac:dyDescent="0.25">
      <c r="E324" s="26"/>
      <c r="F324" s="26"/>
      <c r="G324" s="26"/>
      <c r="H324" s="26"/>
      <c r="I324" s="26"/>
      <c r="J324" s="26"/>
      <c r="K324" s="26"/>
      <c r="L324" s="26"/>
      <c r="M324" s="26"/>
      <c r="N324" s="26"/>
      <c r="O324" s="26"/>
      <c r="P324" s="26"/>
      <c r="Q324" s="26"/>
      <c r="R324" s="26"/>
      <c r="S324" s="27"/>
      <c r="T324" s="27"/>
      <c r="U324" s="27"/>
    </row>
    <row r="325" spans="5:21" x14ac:dyDescent="0.25">
      <c r="E325" s="26"/>
      <c r="F325" s="26"/>
      <c r="G325" s="26"/>
      <c r="H325" s="26"/>
      <c r="I325" s="26"/>
      <c r="J325" s="26"/>
      <c r="K325" s="26"/>
      <c r="L325" s="26"/>
      <c r="M325" s="26"/>
      <c r="N325" s="26"/>
      <c r="O325" s="26"/>
      <c r="P325" s="26"/>
      <c r="Q325" s="26"/>
      <c r="R325" s="26"/>
      <c r="S325" s="27"/>
      <c r="T325" s="27"/>
      <c r="U325" s="27"/>
    </row>
    <row r="326" spans="5:21" x14ac:dyDescent="0.25">
      <c r="E326" s="26"/>
      <c r="F326" s="26"/>
      <c r="G326" s="26"/>
      <c r="H326" s="26"/>
      <c r="I326" s="26"/>
      <c r="J326" s="26"/>
      <c r="K326" s="26"/>
      <c r="L326" s="26"/>
      <c r="M326" s="26"/>
      <c r="N326" s="26"/>
      <c r="O326" s="26"/>
      <c r="P326" s="26"/>
      <c r="Q326" s="26"/>
      <c r="R326" s="26"/>
      <c r="S326" s="27"/>
      <c r="T326" s="27"/>
      <c r="U326" s="27"/>
    </row>
    <row r="327" spans="5:21" x14ac:dyDescent="0.25">
      <c r="E327" s="26"/>
      <c r="F327" s="26"/>
      <c r="G327" s="26"/>
      <c r="H327" s="26"/>
      <c r="I327" s="26"/>
      <c r="J327" s="26"/>
      <c r="K327" s="26"/>
      <c r="L327" s="26"/>
      <c r="M327" s="26"/>
      <c r="N327" s="26"/>
      <c r="O327" s="26"/>
      <c r="P327" s="26"/>
      <c r="Q327" s="26"/>
      <c r="R327" s="26"/>
      <c r="S327" s="27"/>
      <c r="T327" s="27"/>
      <c r="U327" s="27"/>
    </row>
    <row r="328" spans="5:21" x14ac:dyDescent="0.25">
      <c r="E328" s="26"/>
      <c r="F328" s="26"/>
      <c r="G328" s="26"/>
      <c r="H328" s="26"/>
      <c r="I328" s="26"/>
      <c r="J328" s="26"/>
      <c r="K328" s="26"/>
      <c r="L328" s="26"/>
      <c r="M328" s="26"/>
      <c r="N328" s="26"/>
      <c r="O328" s="26"/>
      <c r="P328" s="26"/>
      <c r="Q328" s="26"/>
      <c r="R328" s="26"/>
      <c r="S328" s="27"/>
      <c r="T328" s="27"/>
      <c r="U328" s="27"/>
    </row>
    <row r="329" spans="5:21" x14ac:dyDescent="0.25">
      <c r="E329" s="26"/>
      <c r="F329" s="26"/>
      <c r="G329" s="26"/>
      <c r="H329" s="26"/>
      <c r="I329" s="26"/>
      <c r="J329" s="26"/>
      <c r="K329" s="26"/>
      <c r="L329" s="26"/>
      <c r="M329" s="26"/>
      <c r="N329" s="26"/>
      <c r="O329" s="26"/>
      <c r="P329" s="26"/>
      <c r="Q329" s="26"/>
      <c r="R329" s="26"/>
      <c r="S329" s="27"/>
      <c r="T329" s="27"/>
      <c r="U329" s="27"/>
    </row>
    <row r="330" spans="5:21" x14ac:dyDescent="0.25">
      <c r="E330" s="26"/>
      <c r="F330" s="26"/>
      <c r="G330" s="26"/>
      <c r="H330" s="26"/>
      <c r="I330" s="26"/>
      <c r="J330" s="26"/>
      <c r="K330" s="26"/>
      <c r="L330" s="26"/>
      <c r="M330" s="26"/>
      <c r="N330" s="26"/>
      <c r="O330" s="26"/>
      <c r="P330" s="26"/>
      <c r="Q330" s="26"/>
      <c r="R330" s="26"/>
      <c r="S330" s="27"/>
      <c r="T330" s="27"/>
      <c r="U330" s="27"/>
    </row>
    <row r="331" spans="5:21" x14ac:dyDescent="0.25">
      <c r="E331" s="26"/>
      <c r="F331" s="26"/>
      <c r="G331" s="26"/>
      <c r="H331" s="26"/>
      <c r="I331" s="26"/>
      <c r="J331" s="26"/>
      <c r="K331" s="26"/>
      <c r="L331" s="26"/>
      <c r="M331" s="26"/>
      <c r="N331" s="26"/>
      <c r="O331" s="26"/>
      <c r="P331" s="26"/>
      <c r="Q331" s="26"/>
      <c r="R331" s="26"/>
    </row>
    <row r="332" spans="5:21" x14ac:dyDescent="0.25">
      <c r="E332" s="26"/>
      <c r="F332" s="26"/>
      <c r="G332" s="26"/>
      <c r="H332" s="26"/>
      <c r="I332" s="26"/>
      <c r="J332" s="26"/>
      <c r="K332" s="26"/>
      <c r="L332" s="26"/>
      <c r="M332" s="26"/>
      <c r="N332" s="26"/>
      <c r="O332" s="26"/>
      <c r="P332" s="26"/>
      <c r="Q332" s="26"/>
      <c r="R332" s="26"/>
    </row>
    <row r="333" spans="5:21" x14ac:dyDescent="0.25">
      <c r="E333" s="26"/>
      <c r="F333" s="26"/>
      <c r="G333" s="26"/>
      <c r="H333" s="26"/>
      <c r="I333" s="26"/>
      <c r="J333" s="26"/>
      <c r="K333" s="26"/>
      <c r="L333" s="26"/>
      <c r="M333" s="26"/>
      <c r="N333" s="26"/>
      <c r="O333" s="26"/>
      <c r="P333" s="26"/>
      <c r="Q333" s="26"/>
      <c r="R333" s="26"/>
    </row>
  </sheetData>
  <mergeCells count="11">
    <mergeCell ref="A6:R6"/>
    <mergeCell ref="D21:D23"/>
    <mergeCell ref="B95:C95"/>
    <mergeCell ref="B114:C114"/>
    <mergeCell ref="B93:C93"/>
    <mergeCell ref="B94:C94"/>
    <mergeCell ref="B112:C112"/>
    <mergeCell ref="B113:C113"/>
    <mergeCell ref="B21:B23"/>
    <mergeCell ref="B33:C33"/>
    <mergeCell ref="B68:C68"/>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O39"/>
  <sheetViews>
    <sheetView workbookViewId="0">
      <selection activeCell="D9" sqref="D9"/>
    </sheetView>
  </sheetViews>
  <sheetFormatPr baseColWidth="10" defaultRowHeight="15" x14ac:dyDescent="0.25"/>
  <cols>
    <col min="1" max="1" width="26.85546875" customWidth="1"/>
    <col min="2" max="2" width="12.42578125" bestFit="1" customWidth="1"/>
    <col min="3" max="5" width="10.85546875" style="7"/>
    <col min="6" max="6" width="10.85546875" style="203"/>
    <col min="8" max="8" width="16.140625" customWidth="1"/>
  </cols>
  <sheetData>
    <row r="2" spans="1:15" ht="26.25" x14ac:dyDescent="0.4">
      <c r="A2" s="17" t="s">
        <v>207</v>
      </c>
      <c r="B2" s="18"/>
      <c r="C2" s="18"/>
      <c r="D2" s="18"/>
      <c r="E2" s="18"/>
      <c r="F2" s="18"/>
      <c r="G2" s="18"/>
      <c r="H2" s="18"/>
      <c r="I2" s="18"/>
      <c r="J2" s="18"/>
      <c r="K2" s="18"/>
      <c r="L2" s="18"/>
      <c r="M2" s="18"/>
      <c r="N2" s="18"/>
      <c r="O2" s="18"/>
    </row>
    <row r="3" spans="1:15" ht="18.75" x14ac:dyDescent="0.3">
      <c r="A3" s="9" t="s">
        <v>46</v>
      </c>
    </row>
    <row r="4" spans="1:15" s="203" customFormat="1" ht="30" customHeight="1" x14ac:dyDescent="0.25">
      <c r="A4" s="491" t="s">
        <v>440</v>
      </c>
      <c r="B4" s="491"/>
      <c r="C4" s="491"/>
      <c r="D4" s="491"/>
      <c r="E4" s="491"/>
      <c r="F4" s="491"/>
      <c r="G4" s="491"/>
      <c r="H4" s="491"/>
      <c r="I4" s="491"/>
      <c r="J4" s="491"/>
      <c r="K4" s="491"/>
      <c r="L4" s="491"/>
      <c r="M4" s="491"/>
      <c r="N4" s="491"/>
      <c r="O4" s="491"/>
    </row>
    <row r="5" spans="1:15" s="203" customFormat="1" ht="21" customHeight="1" x14ac:dyDescent="0.25">
      <c r="A5" s="491" t="s">
        <v>441</v>
      </c>
      <c r="B5" s="491"/>
      <c r="C5" s="491"/>
      <c r="D5" s="491"/>
      <c r="E5" s="491"/>
      <c r="F5" s="491"/>
      <c r="G5" s="491"/>
      <c r="H5" s="491"/>
      <c r="I5" s="491"/>
      <c r="J5" s="491"/>
      <c r="K5" s="491"/>
      <c r="L5" s="491"/>
      <c r="M5" s="491"/>
      <c r="N5" s="491"/>
      <c r="O5" s="491"/>
    </row>
    <row r="6" spans="1:15" x14ac:dyDescent="0.25">
      <c r="B6" s="5"/>
      <c r="C6" s="5"/>
      <c r="D6" s="5"/>
      <c r="E6" s="5"/>
      <c r="F6" s="5"/>
    </row>
    <row r="7" spans="1:15" ht="15.75" x14ac:dyDescent="0.25">
      <c r="A7" s="449" t="s">
        <v>23</v>
      </c>
      <c r="B7" s="450">
        <v>2018</v>
      </c>
      <c r="C7" s="450">
        <v>2019</v>
      </c>
      <c r="D7" s="450">
        <v>2020</v>
      </c>
      <c r="E7" s="12">
        <v>2021</v>
      </c>
      <c r="F7" s="12">
        <v>2022</v>
      </c>
      <c r="H7" s="15" t="s">
        <v>423</v>
      </c>
      <c r="I7" s="15"/>
      <c r="J7" s="15"/>
      <c r="K7" s="15"/>
      <c r="L7" s="15"/>
      <c r="M7" s="15"/>
      <c r="N7" s="15"/>
      <c r="O7" s="15"/>
    </row>
    <row r="8" spans="1:15" x14ac:dyDescent="0.25">
      <c r="A8" s="165" t="s">
        <v>20</v>
      </c>
      <c r="B8" s="165"/>
      <c r="C8" s="165"/>
      <c r="D8" s="203"/>
      <c r="E8" s="165"/>
      <c r="F8" s="165"/>
      <c r="H8" s="456" t="s">
        <v>434</v>
      </c>
    </row>
    <row r="9" spans="1:15" x14ac:dyDescent="0.25">
      <c r="A9" s="164" t="s">
        <v>0</v>
      </c>
      <c r="B9" s="162"/>
      <c r="C9" s="162"/>
      <c r="D9" s="162">
        <f>+H13*0.71</f>
        <v>23525.993772701626</v>
      </c>
      <c r="E9" s="162"/>
      <c r="F9" s="162"/>
      <c r="H9" s="203" t="s">
        <v>424</v>
      </c>
      <c r="I9" s="203"/>
    </row>
    <row r="10" spans="1:15" x14ac:dyDescent="0.25">
      <c r="A10" s="165" t="s">
        <v>2</v>
      </c>
      <c r="B10" s="160"/>
      <c r="C10" s="160"/>
      <c r="D10" s="160">
        <f>+H13*0.06</f>
        <v>1988.1121498057712</v>
      </c>
      <c r="E10" s="160"/>
      <c r="F10" s="160"/>
      <c r="H10" s="203" t="s">
        <v>425</v>
      </c>
      <c r="I10" s="203"/>
    </row>
    <row r="11" spans="1:15" x14ac:dyDescent="0.25">
      <c r="A11" s="164" t="s">
        <v>21</v>
      </c>
      <c r="B11" s="162"/>
      <c r="C11" s="162"/>
      <c r="D11" s="162">
        <f>+H13*0.23-D12</f>
        <v>7571.0965742554563</v>
      </c>
      <c r="E11" s="162"/>
      <c r="F11" s="162"/>
      <c r="H11" s="203" t="s">
        <v>426</v>
      </c>
      <c r="I11" s="203"/>
    </row>
    <row r="12" spans="1:15" x14ac:dyDescent="0.25">
      <c r="A12" s="451" t="s">
        <v>16</v>
      </c>
      <c r="B12" s="175"/>
      <c r="C12" s="175"/>
      <c r="D12" s="175">
        <v>50</v>
      </c>
      <c r="E12" s="175"/>
      <c r="F12" s="175"/>
      <c r="H12" s="49" t="s">
        <v>422</v>
      </c>
      <c r="I12" s="49"/>
      <c r="J12" s="49"/>
      <c r="K12" s="49"/>
      <c r="L12" s="49"/>
      <c r="M12" s="49"/>
    </row>
    <row r="13" spans="1:15" x14ac:dyDescent="0.25">
      <c r="A13" s="184" t="s">
        <v>17</v>
      </c>
      <c r="B13" s="448"/>
      <c r="C13" s="448"/>
      <c r="D13" s="448">
        <f>+D9+D10+D11+D12</f>
        <v>33135.202496762853</v>
      </c>
      <c r="E13" s="448"/>
      <c r="F13" s="448"/>
      <c r="H13" s="43">
        <f>+'Datenlieferung LfULG'!U97/3.6*1000</f>
        <v>33135.202496762853</v>
      </c>
      <c r="I13" s="203" t="s">
        <v>435</v>
      </c>
    </row>
    <row r="15" spans="1:15" ht="15.75" x14ac:dyDescent="0.25">
      <c r="A15" s="13" t="s">
        <v>10</v>
      </c>
      <c r="B15" s="450">
        <v>2018</v>
      </c>
      <c r="C15" s="450">
        <v>2019</v>
      </c>
      <c r="D15" s="450">
        <v>2020</v>
      </c>
      <c r="E15" s="12">
        <v>2021</v>
      </c>
      <c r="F15" s="12">
        <v>2022</v>
      </c>
      <c r="G15" s="7"/>
      <c r="H15" s="15" t="s">
        <v>423</v>
      </c>
      <c r="I15" s="15"/>
      <c r="J15" s="15"/>
      <c r="K15" s="15"/>
      <c r="L15" s="15"/>
      <c r="M15" s="15"/>
      <c r="N15" s="15"/>
      <c r="O15" s="15"/>
    </row>
    <row r="16" spans="1:15" x14ac:dyDescent="0.25">
      <c r="A16" s="165" t="s">
        <v>20</v>
      </c>
      <c r="B16" s="165"/>
      <c r="C16" s="165"/>
      <c r="D16" s="165"/>
      <c r="E16" s="165"/>
      <c r="F16" s="165"/>
      <c r="G16" s="7"/>
      <c r="H16" s="8" t="s">
        <v>421</v>
      </c>
      <c r="I16" t="s">
        <v>45</v>
      </c>
    </row>
    <row r="17" spans="1:15" x14ac:dyDescent="0.25">
      <c r="A17" s="164" t="s">
        <v>0</v>
      </c>
      <c r="B17" s="162"/>
      <c r="C17" s="162"/>
      <c r="D17" s="162">
        <f>+('Datenlieferung LfULG'!U62*0.9+'Datenlieferung LfULG'!U63*0.9+'Datenlieferung LfULG'!U74)/3.6*1000</f>
        <v>6677.0433845728458</v>
      </c>
      <c r="E17" s="162"/>
      <c r="F17" s="162"/>
      <c r="G17" s="7"/>
      <c r="H17" s="203" t="s">
        <v>427</v>
      </c>
    </row>
    <row r="18" spans="1:15" x14ac:dyDescent="0.25">
      <c r="A18" s="165" t="s">
        <v>2</v>
      </c>
      <c r="B18" s="160"/>
      <c r="C18" s="160"/>
      <c r="D18" s="160">
        <f>0.5*'Datenlieferung LfULG'!U64/3.6*1000</f>
        <v>64.865174999999994</v>
      </c>
      <c r="E18" s="160"/>
      <c r="F18" s="160"/>
      <c r="G18" s="7"/>
      <c r="H18" s="203" t="s">
        <v>430</v>
      </c>
    </row>
    <row r="19" spans="1:15" x14ac:dyDescent="0.25">
      <c r="A19" s="164" t="s">
        <v>21</v>
      </c>
      <c r="B19" s="162"/>
      <c r="C19" s="162"/>
      <c r="D19" s="162">
        <f>+('Datenlieferung LfULG'!U62*0.1+'Datenlieferung LfULG'!U63*0.1+0.5*'Datenlieferung LfULG'!U64)/3.6*1000-D20</f>
        <v>207.93318137547891</v>
      </c>
      <c r="E19" s="162"/>
      <c r="F19" s="162"/>
      <c r="G19" s="7"/>
      <c r="H19" s="203" t="s">
        <v>428</v>
      </c>
    </row>
    <row r="20" spans="1:15" x14ac:dyDescent="0.25">
      <c r="A20" s="451" t="s">
        <v>16</v>
      </c>
      <c r="B20" s="175"/>
      <c r="C20" s="175"/>
      <c r="D20" s="175">
        <v>0</v>
      </c>
      <c r="E20" s="175"/>
      <c r="F20" s="175"/>
      <c r="G20" s="7"/>
      <c r="H20" s="49" t="s">
        <v>422</v>
      </c>
      <c r="I20" s="49"/>
      <c r="J20" s="49"/>
      <c r="K20" s="49"/>
      <c r="L20" s="49"/>
      <c r="M20" s="49"/>
    </row>
    <row r="21" spans="1:15" x14ac:dyDescent="0.25">
      <c r="A21" s="184" t="s">
        <v>17</v>
      </c>
      <c r="B21" s="448"/>
      <c r="C21" s="448"/>
      <c r="D21" s="448">
        <f>+D17+D18+D19+D20</f>
        <v>6949.8417409483245</v>
      </c>
      <c r="E21" s="448"/>
      <c r="F21" s="448"/>
      <c r="G21" s="7"/>
      <c r="H21" s="43">
        <f>+'Datenlieferung LfULG'!U76/3.6*1000</f>
        <v>6949.8417409483263</v>
      </c>
      <c r="I21" s="203" t="s">
        <v>435</v>
      </c>
    </row>
    <row r="23" spans="1:15" ht="15.75" x14ac:dyDescent="0.25">
      <c r="A23" s="13" t="s">
        <v>11</v>
      </c>
      <c r="B23" s="450">
        <v>2018</v>
      </c>
      <c r="C23" s="450">
        <v>2019</v>
      </c>
      <c r="D23" s="450">
        <v>2020</v>
      </c>
      <c r="E23" s="12">
        <v>2021</v>
      </c>
      <c r="F23" s="12">
        <v>2022</v>
      </c>
      <c r="G23" s="7"/>
      <c r="H23" s="15" t="s">
        <v>429</v>
      </c>
      <c r="I23" s="15"/>
      <c r="J23" s="15"/>
      <c r="K23" s="15"/>
      <c r="L23" s="15"/>
      <c r="M23" s="15"/>
      <c r="N23" s="15"/>
      <c r="O23" s="15"/>
    </row>
    <row r="24" spans="1:15" x14ac:dyDescent="0.25">
      <c r="A24" s="165" t="s">
        <v>20</v>
      </c>
      <c r="B24" s="165"/>
      <c r="C24" s="165"/>
      <c r="D24" s="165"/>
      <c r="E24" s="165"/>
      <c r="F24" s="165"/>
      <c r="G24" s="7"/>
      <c r="H24" s="8" t="s">
        <v>421</v>
      </c>
      <c r="I24" s="203" t="s">
        <v>45</v>
      </c>
      <c r="J24" s="203"/>
      <c r="K24" s="203"/>
      <c r="L24" s="203"/>
      <c r="M24" s="203"/>
    </row>
    <row r="25" spans="1:15" x14ac:dyDescent="0.25">
      <c r="A25" s="164" t="s">
        <v>0</v>
      </c>
      <c r="B25" s="162"/>
      <c r="C25" s="162"/>
      <c r="D25" s="162">
        <f>+('Datenlieferung LfULG'!U48*0.9+'Datenlieferung LfULG'!U49*0.9+'Datenlieferung LfULG'!U55)/3.6*1000</f>
        <v>134.50004938271613</v>
      </c>
      <c r="E25" s="162"/>
      <c r="F25" s="162"/>
      <c r="G25" s="7"/>
      <c r="H25" s="203" t="s">
        <v>427</v>
      </c>
      <c r="I25" s="203"/>
      <c r="J25" s="203"/>
      <c r="K25" s="203"/>
      <c r="L25" s="203"/>
    </row>
    <row r="26" spans="1:15" x14ac:dyDescent="0.25">
      <c r="A26" s="165" t="s">
        <v>2</v>
      </c>
      <c r="B26" s="160"/>
      <c r="C26" s="160"/>
      <c r="D26" s="160">
        <f>+(0.5*'Datenlieferung LfULG'!U50)/3.6*1000</f>
        <v>0</v>
      </c>
      <c r="E26" s="160"/>
      <c r="F26" s="160"/>
      <c r="G26" s="7"/>
      <c r="H26" s="203" t="s">
        <v>430</v>
      </c>
      <c r="I26" s="203"/>
      <c r="J26" s="203"/>
      <c r="K26" s="203"/>
      <c r="L26" s="203"/>
    </row>
    <row r="27" spans="1:15" x14ac:dyDescent="0.25">
      <c r="A27" s="164" t="s">
        <v>21</v>
      </c>
      <c r="B27" s="162"/>
      <c r="C27" s="162"/>
      <c r="D27" s="162">
        <f>('Datenlieferung LfULG'!U48*0.1+'Datenlieferung LfULG'!U49*0.1+'Datenlieferung LfULG'!U50*0.5)/3.6*1000-D28</f>
        <v>9.5440000000000005</v>
      </c>
      <c r="E27" s="162"/>
      <c r="F27" s="162"/>
      <c r="G27" s="7"/>
      <c r="H27" s="203" t="s">
        <v>428</v>
      </c>
      <c r="I27" s="203"/>
      <c r="J27" s="2"/>
      <c r="K27" s="2"/>
      <c r="L27" s="2"/>
      <c r="M27" s="2"/>
      <c r="N27" s="2"/>
      <c r="O27" s="2"/>
    </row>
    <row r="28" spans="1:15" x14ac:dyDescent="0.25">
      <c r="A28" s="451" t="s">
        <v>16</v>
      </c>
      <c r="B28" s="175"/>
      <c r="C28" s="175"/>
      <c r="D28" s="175">
        <v>0</v>
      </c>
      <c r="E28" s="175"/>
      <c r="F28" s="175"/>
      <c r="G28" s="7"/>
      <c r="H28" s="49" t="s">
        <v>422</v>
      </c>
      <c r="I28" s="49"/>
      <c r="J28" s="60"/>
      <c r="K28" s="42"/>
      <c r="L28" s="42"/>
      <c r="M28" s="42"/>
      <c r="N28" s="6"/>
      <c r="O28" s="6"/>
    </row>
    <row r="29" spans="1:15" x14ac:dyDescent="0.25">
      <c r="A29" s="184" t="s">
        <v>17</v>
      </c>
      <c r="B29" s="448"/>
      <c r="C29" s="448"/>
      <c r="D29" s="448">
        <f>+D25+D26+D27+D28</f>
        <v>144.04404938271614</v>
      </c>
      <c r="E29" s="448"/>
      <c r="F29" s="448"/>
      <c r="G29" s="7"/>
      <c r="H29" s="43">
        <f>+'Datenlieferung LfULG'!U57/3.6*1000</f>
        <v>144.04404938271611</v>
      </c>
      <c r="I29" s="203" t="s">
        <v>435</v>
      </c>
      <c r="J29" s="7"/>
      <c r="K29" s="6"/>
      <c r="L29" s="6"/>
      <c r="M29" s="6"/>
      <c r="N29" s="6"/>
      <c r="O29" s="7"/>
    </row>
    <row r="30" spans="1:15" x14ac:dyDescent="0.25">
      <c r="A30" s="7"/>
      <c r="B30" s="7"/>
      <c r="G30" s="7"/>
      <c r="H30" s="7"/>
      <c r="J30" s="7"/>
      <c r="K30" s="6"/>
      <c r="L30" s="6"/>
      <c r="M30" s="6"/>
      <c r="N30" s="6"/>
      <c r="O30" s="7"/>
    </row>
    <row r="31" spans="1:15" ht="15.75" x14ac:dyDescent="0.25">
      <c r="A31" s="13" t="s">
        <v>7</v>
      </c>
      <c r="B31" s="450">
        <v>2018</v>
      </c>
      <c r="C31" s="450">
        <v>2019</v>
      </c>
      <c r="D31" s="450">
        <v>2020</v>
      </c>
      <c r="E31" s="12">
        <v>2021</v>
      </c>
      <c r="F31" s="12">
        <v>2022</v>
      </c>
      <c r="G31" s="7"/>
      <c r="H31" s="15" t="s">
        <v>429</v>
      </c>
      <c r="I31" s="15"/>
      <c r="J31" s="15"/>
      <c r="K31" s="15"/>
      <c r="L31" s="15"/>
      <c r="M31" s="15"/>
      <c r="N31" s="15"/>
      <c r="O31" s="15"/>
    </row>
    <row r="32" spans="1:15" x14ac:dyDescent="0.25">
      <c r="A32" s="165" t="s">
        <v>20</v>
      </c>
      <c r="B32" s="165"/>
      <c r="C32" s="165"/>
      <c r="D32" s="165"/>
      <c r="E32" s="165"/>
      <c r="F32" s="165"/>
      <c r="G32" s="7"/>
      <c r="H32" s="8" t="s">
        <v>421</v>
      </c>
      <c r="I32" s="203" t="s">
        <v>45</v>
      </c>
      <c r="J32" s="203"/>
      <c r="K32" s="203"/>
      <c r="L32" s="203"/>
      <c r="M32" s="203"/>
    </row>
    <row r="33" spans="1:13" x14ac:dyDescent="0.25">
      <c r="A33" s="164" t="s">
        <v>0</v>
      </c>
      <c r="B33" s="162"/>
      <c r="C33" s="162"/>
      <c r="D33" s="162">
        <f>+('Datenlieferung LfULG'!U18*0.9+'Datenlieferung LfULG'!U19*0.9+'Datenlieferung LfULG'!U21*0.9+'Datenlieferung LfULG'!U22*0.9+'Datenlieferung LfULG'!U24*0.9+'Datenlieferung LfULG'!U25*0.9+'Datenlieferung LfULG'!U41)/3.6*1000</f>
        <v>10737.980913028481</v>
      </c>
      <c r="E33" s="162"/>
      <c r="F33" s="162"/>
      <c r="G33" s="7"/>
      <c r="H33" s="203" t="s">
        <v>431</v>
      </c>
      <c r="J33" s="203"/>
    </row>
    <row r="34" spans="1:13" x14ac:dyDescent="0.25">
      <c r="A34" s="165" t="s">
        <v>2</v>
      </c>
      <c r="B34" s="160"/>
      <c r="C34" s="160"/>
      <c r="D34" s="160">
        <f>+('Datenlieferung LfULG'!U20*0.5+'Datenlieferung LfULG'!U23*0.5+'Datenlieferung LfULG'!U26*0.5+'Datenlieferung LfULG'!U27*0.5+'Datenlieferung LfULG'!U28*0.5+'Datenlieferung LfULG'!U29*0.5)/3.6*1000</f>
        <v>626.46764174201473</v>
      </c>
      <c r="E34" s="160"/>
      <c r="F34" s="160"/>
      <c r="G34" s="7"/>
      <c r="H34" s="203" t="s">
        <v>432</v>
      </c>
      <c r="J34" s="203"/>
    </row>
    <row r="35" spans="1:13" x14ac:dyDescent="0.25">
      <c r="A35" s="164" t="s">
        <v>21</v>
      </c>
      <c r="B35" s="162"/>
      <c r="C35" s="162"/>
      <c r="D35" s="162">
        <f>+('Datenlieferung LfULG'!U18*0.1+'Datenlieferung LfULG'!U19*0.1+0.5*'Datenlieferung LfULG'!U20+0.1*'Datenlieferung LfULG'!U21+0.1*'Datenlieferung LfULG'!U22+0.5*'Datenlieferung LfULG'!U23+0.1*'Datenlieferung LfULG'!U24+0.1*'Datenlieferung LfULG'!U25+0.5*'Datenlieferung LfULG'!U26+0.5*'Datenlieferung LfULG'!U27+0.5*'Datenlieferung LfULG'!U28+0.5*'Datenlieferung LfULG'!U29)/3.6*1000-D36</f>
        <v>932.61778178424765</v>
      </c>
      <c r="E35" s="162"/>
      <c r="F35" s="162"/>
      <c r="G35" s="7"/>
      <c r="H35" s="203" t="s">
        <v>433</v>
      </c>
      <c r="J35" s="203"/>
    </row>
    <row r="36" spans="1:13" x14ac:dyDescent="0.25">
      <c r="A36" s="451" t="s">
        <v>16</v>
      </c>
      <c r="B36" s="175"/>
      <c r="C36" s="175"/>
      <c r="D36" s="175">
        <v>50</v>
      </c>
      <c r="E36" s="175"/>
      <c r="F36" s="175"/>
      <c r="G36" s="7"/>
      <c r="H36" s="49" t="s">
        <v>422</v>
      </c>
      <c r="I36" s="49"/>
      <c r="J36" s="60"/>
      <c r="K36" s="42"/>
      <c r="L36" s="42"/>
      <c r="M36" s="42"/>
    </row>
    <row r="37" spans="1:13" x14ac:dyDescent="0.25">
      <c r="A37" s="184" t="s">
        <v>17</v>
      </c>
      <c r="B37" s="448"/>
      <c r="C37" s="448"/>
      <c r="D37" s="448">
        <f>+D33+D34+D35+D36</f>
        <v>12347.066336554743</v>
      </c>
      <c r="E37" s="448"/>
      <c r="F37" s="448"/>
      <c r="G37" s="7"/>
      <c r="H37" s="43">
        <f>+'Datenlieferung LfULG'!U43/3.6*1000</f>
        <v>12347.066336554743</v>
      </c>
      <c r="I37" s="203" t="s">
        <v>435</v>
      </c>
    </row>
    <row r="38" spans="1:13" x14ac:dyDescent="0.25">
      <c r="A38" s="7"/>
      <c r="B38" s="7"/>
      <c r="G38" s="7"/>
      <c r="H38" s="7"/>
    </row>
    <row r="39" spans="1:13" x14ac:dyDescent="0.25">
      <c r="B39" s="5"/>
      <c r="C39" s="5"/>
      <c r="D39" s="5"/>
      <c r="E39" s="5"/>
      <c r="F39" s="5"/>
    </row>
  </sheetData>
  <mergeCells count="2">
    <mergeCell ref="A4:O4"/>
    <mergeCell ref="A5:O5"/>
  </mergeCells>
  <phoneticPr fontId="58" type="noConversion"/>
  <pageMargins left="0.7" right="0.7" top="0.78740157499999996" bottom="0.78740157499999996" header="0.3" footer="0.3"/>
  <pageSetup paperSize="9" orientation="portrait" horizontalDpi="100" verticalDpi="1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L11"/>
  <sheetViews>
    <sheetView workbookViewId="0">
      <selection activeCell="K23" sqref="K23"/>
    </sheetView>
  </sheetViews>
  <sheetFormatPr baseColWidth="10" defaultRowHeight="15" x14ac:dyDescent="0.25"/>
  <cols>
    <col min="1" max="1" width="25.42578125" customWidth="1"/>
    <col min="3" max="6" width="10.85546875" style="7"/>
  </cols>
  <sheetData>
    <row r="2" spans="1:12" ht="26.25" x14ac:dyDescent="0.4">
      <c r="A2" s="17" t="s">
        <v>191</v>
      </c>
      <c r="B2" s="16"/>
      <c r="C2" s="16"/>
      <c r="D2" s="16"/>
      <c r="E2" s="16"/>
      <c r="F2" s="16"/>
      <c r="G2" s="16"/>
      <c r="H2" s="16"/>
    </row>
    <row r="3" spans="1:12" ht="18.75" x14ac:dyDescent="0.3">
      <c r="A3" s="48" t="s">
        <v>328</v>
      </c>
      <c r="B3" s="7"/>
      <c r="G3" s="7"/>
      <c r="H3" s="7"/>
    </row>
    <row r="4" spans="1:12" s="7" customFormat="1" x14ac:dyDescent="0.25"/>
    <row r="5" spans="1:12" s="7" customFormat="1" ht="15.75" x14ac:dyDescent="0.25">
      <c r="A5" s="3" t="s">
        <v>326</v>
      </c>
    </row>
    <row r="6" spans="1:12" x14ac:dyDescent="0.25">
      <c r="A6" s="14" t="s">
        <v>41</v>
      </c>
      <c r="B6" s="20">
        <v>2018</v>
      </c>
      <c r="C6" s="20">
        <v>2019</v>
      </c>
      <c r="D6" s="20">
        <v>2020</v>
      </c>
      <c r="E6" s="20">
        <v>2021</v>
      </c>
      <c r="F6" s="20">
        <v>2022</v>
      </c>
      <c r="I6" s="203"/>
      <c r="J6" s="203"/>
      <c r="K6" s="203"/>
      <c r="L6" s="203"/>
    </row>
    <row r="7" spans="1:12" x14ac:dyDescent="0.25">
      <c r="A7" s="165" t="s">
        <v>0</v>
      </c>
      <c r="B7" s="177"/>
      <c r="C7" s="177"/>
      <c r="D7" s="177"/>
      <c r="E7" s="177"/>
      <c r="F7" s="177"/>
      <c r="H7" s="203" t="s">
        <v>443</v>
      </c>
    </row>
    <row r="8" spans="1:12" x14ac:dyDescent="0.25">
      <c r="A8" s="164" t="s">
        <v>2</v>
      </c>
      <c r="B8" s="177"/>
      <c r="C8" s="177"/>
      <c r="D8" s="177"/>
      <c r="E8" s="177"/>
      <c r="F8" s="177"/>
      <c r="H8" s="203" t="s">
        <v>443</v>
      </c>
    </row>
    <row r="9" spans="1:12" x14ac:dyDescent="0.25">
      <c r="A9" s="165" t="s">
        <v>1</v>
      </c>
      <c r="B9" s="177"/>
      <c r="C9" s="177"/>
      <c r="D9" s="177"/>
      <c r="E9" s="177"/>
      <c r="F9" s="177"/>
      <c r="H9" s="203" t="s">
        <v>442</v>
      </c>
    </row>
    <row r="10" spans="1:12" x14ac:dyDescent="0.25">
      <c r="A10" s="164" t="s">
        <v>16</v>
      </c>
      <c r="B10" s="177"/>
      <c r="C10" s="177"/>
      <c r="D10" s="177"/>
      <c r="E10" s="177"/>
      <c r="F10" s="177"/>
      <c r="H10" s="203" t="s">
        <v>422</v>
      </c>
    </row>
    <row r="11" spans="1:12" x14ac:dyDescent="0.25">
      <c r="A11" s="159" t="s">
        <v>17</v>
      </c>
      <c r="B11" s="178">
        <f t="shared" ref="B11:F11" si="0">+SUM(B7:B10)</f>
        <v>0</v>
      </c>
      <c r="C11" s="178">
        <f t="shared" si="0"/>
        <v>0</v>
      </c>
      <c r="D11" s="178">
        <f t="shared" si="0"/>
        <v>0</v>
      </c>
      <c r="E11" s="178">
        <f t="shared" si="0"/>
        <v>0</v>
      </c>
      <c r="F11" s="178">
        <f t="shared" si="0"/>
        <v>0</v>
      </c>
      <c r="H11" s="203"/>
    </row>
  </sheetData>
  <pageMargins left="0.7" right="0.7" top="0.78740157499999996" bottom="0.78740157499999996" header="0.3" footer="0.3"/>
  <pageSetup paperSize="9" orientation="portrait" horizontalDpi="100" verticalDpi="1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T39"/>
  <sheetViews>
    <sheetView topLeftCell="A12" workbookViewId="0">
      <selection activeCell="F28" sqref="F28"/>
    </sheetView>
  </sheetViews>
  <sheetFormatPr baseColWidth="10" defaultRowHeight="15" x14ac:dyDescent="0.25"/>
  <cols>
    <col min="1" max="1" width="45.5703125" customWidth="1"/>
    <col min="3" max="6" width="10.85546875" style="7"/>
  </cols>
  <sheetData>
    <row r="2" spans="1:15" ht="26.25" x14ac:dyDescent="0.4">
      <c r="A2" s="17" t="s">
        <v>192</v>
      </c>
      <c r="B2" s="16"/>
      <c r="C2" s="16"/>
      <c r="D2" s="16"/>
      <c r="E2" s="16"/>
      <c r="F2" s="16"/>
      <c r="G2" s="16"/>
      <c r="H2" s="16"/>
    </row>
    <row r="3" spans="1:15" ht="18.75" x14ac:dyDescent="0.3">
      <c r="A3" s="48" t="s">
        <v>328</v>
      </c>
    </row>
    <row r="4" spans="1:15" x14ac:dyDescent="0.25">
      <c r="H4" s="459" t="s">
        <v>453</v>
      </c>
      <c r="I4" s="459"/>
      <c r="J4" s="459"/>
      <c r="K4" s="459"/>
      <c r="L4" s="459"/>
      <c r="M4" s="459"/>
      <c r="N4" s="459"/>
    </row>
    <row r="5" spans="1:15" x14ac:dyDescent="0.25">
      <c r="A5" s="19" t="s">
        <v>20</v>
      </c>
      <c r="B5" s="19">
        <v>2018</v>
      </c>
      <c r="C5" s="19">
        <v>2019</v>
      </c>
      <c r="D5" s="19">
        <v>2020</v>
      </c>
      <c r="E5" s="19">
        <v>2021</v>
      </c>
      <c r="F5" s="19">
        <v>2022</v>
      </c>
      <c r="H5" s="459" t="s">
        <v>454</v>
      </c>
      <c r="I5" s="459"/>
      <c r="J5" s="459"/>
      <c r="K5" s="459"/>
      <c r="L5" s="459"/>
      <c r="M5" s="459"/>
      <c r="N5" s="459">
        <v>0.90100000000000002</v>
      </c>
    </row>
    <row r="6" spans="1:15" x14ac:dyDescent="0.25">
      <c r="A6" s="173" t="s">
        <v>27</v>
      </c>
      <c r="B6" s="175"/>
      <c r="C6" s="175"/>
      <c r="D6" s="175"/>
      <c r="E6" s="175"/>
      <c r="F6" s="175"/>
      <c r="H6" s="7" t="s">
        <v>195</v>
      </c>
    </row>
    <row r="7" spans="1:15" x14ac:dyDescent="0.25">
      <c r="A7" s="174" t="s">
        <v>28</v>
      </c>
      <c r="B7" s="175"/>
      <c r="C7" s="175"/>
      <c r="D7" s="175"/>
      <c r="E7" s="175"/>
      <c r="F7" s="175"/>
      <c r="H7" s="7" t="s">
        <v>195</v>
      </c>
    </row>
    <row r="8" spans="1:15" x14ac:dyDescent="0.25">
      <c r="A8" s="191" t="s">
        <v>29</v>
      </c>
      <c r="B8" s="175"/>
      <c r="C8" s="175"/>
      <c r="D8" s="175"/>
      <c r="E8" s="175"/>
      <c r="F8" s="175"/>
      <c r="H8" t="s">
        <v>397</v>
      </c>
    </row>
    <row r="11" spans="1:15" x14ac:dyDescent="0.25">
      <c r="A11" s="14" t="s">
        <v>198</v>
      </c>
      <c r="B11" s="19">
        <v>2018</v>
      </c>
      <c r="C11" s="19">
        <v>2019</v>
      </c>
      <c r="D11" s="19">
        <v>2020</v>
      </c>
      <c r="E11" s="19">
        <v>2021</v>
      </c>
      <c r="F11" s="19">
        <v>2022</v>
      </c>
    </row>
    <row r="12" spans="1:15" x14ac:dyDescent="0.25">
      <c r="A12" s="173" t="s">
        <v>30</v>
      </c>
      <c r="B12" s="189">
        <f t="shared" ref="B12:F12" si="0">+B6</f>
        <v>0</v>
      </c>
      <c r="C12" s="189">
        <f t="shared" si="0"/>
        <v>0</v>
      </c>
      <c r="D12" s="189">
        <f t="shared" si="0"/>
        <v>0</v>
      </c>
      <c r="E12" s="189">
        <f t="shared" si="0"/>
        <v>0</v>
      </c>
      <c r="F12" s="189">
        <f t="shared" si="0"/>
        <v>0</v>
      </c>
      <c r="G12" s="7"/>
      <c r="H12" s="7"/>
    </row>
    <row r="13" spans="1:15" x14ac:dyDescent="0.25">
      <c r="A13" s="174" t="s">
        <v>28</v>
      </c>
      <c r="B13" s="190">
        <f t="shared" ref="B13:F13" si="1">+B7-B8</f>
        <v>0</v>
      </c>
      <c r="C13" s="190">
        <f t="shared" si="1"/>
        <v>0</v>
      </c>
      <c r="D13" s="190">
        <f t="shared" si="1"/>
        <v>0</v>
      </c>
      <c r="E13" s="190">
        <f t="shared" si="1"/>
        <v>0</v>
      </c>
      <c r="F13" s="190">
        <f t="shared" si="1"/>
        <v>0</v>
      </c>
      <c r="G13" s="7"/>
      <c r="H13" s="7"/>
    </row>
    <row r="14" spans="1:15" x14ac:dyDescent="0.25">
      <c r="A14" s="173" t="s">
        <v>17</v>
      </c>
      <c r="B14" s="189">
        <f t="shared" ref="B14" si="2">+B12+B13</f>
        <v>0</v>
      </c>
      <c r="C14" s="189">
        <f t="shared" ref="C14:D14" si="3">+C12+C13</f>
        <v>0</v>
      </c>
      <c r="D14" s="189">
        <f t="shared" si="3"/>
        <v>0</v>
      </c>
      <c r="E14" s="189">
        <f t="shared" ref="E14:F14" si="4">+E12+E13</f>
        <v>0</v>
      </c>
      <c r="F14" s="189">
        <f t="shared" si="4"/>
        <v>0</v>
      </c>
      <c r="G14" s="7"/>
      <c r="H14" s="7"/>
    </row>
    <row r="16" spans="1:15" ht="15.75" x14ac:dyDescent="0.25">
      <c r="A16" s="13" t="s">
        <v>194</v>
      </c>
      <c r="B16" s="19">
        <v>2018</v>
      </c>
      <c r="C16" s="19">
        <v>2019</v>
      </c>
      <c r="D16" s="19">
        <v>2020</v>
      </c>
      <c r="E16" s="19">
        <v>2021</v>
      </c>
      <c r="F16" s="19">
        <v>2022</v>
      </c>
      <c r="H16" s="49" t="s">
        <v>196</v>
      </c>
      <c r="I16" s="49"/>
      <c r="J16" s="49"/>
      <c r="K16" s="49"/>
      <c r="L16" s="49"/>
      <c r="M16" s="49"/>
      <c r="N16" s="49"/>
      <c r="O16" s="49"/>
    </row>
    <row r="17" spans="1:20" ht="15.75" x14ac:dyDescent="0.25">
      <c r="A17" s="171" t="s">
        <v>20</v>
      </c>
      <c r="B17" s="176"/>
      <c r="C17" s="176"/>
      <c r="D17" s="176"/>
      <c r="E17" s="176"/>
      <c r="F17" s="176"/>
    </row>
    <row r="18" spans="1:20" ht="15.75" x14ac:dyDescent="0.25">
      <c r="A18" s="172" t="s">
        <v>0</v>
      </c>
      <c r="B18" s="189">
        <f t="shared" ref="B18:D18" si="5">+B27</f>
        <v>0</v>
      </c>
      <c r="C18" s="189">
        <f t="shared" si="5"/>
        <v>0</v>
      </c>
      <c r="D18" s="189">
        <f t="shared" si="5"/>
        <v>0</v>
      </c>
      <c r="E18" s="189">
        <f t="shared" ref="E18:F18" si="6">+E27</f>
        <v>0</v>
      </c>
      <c r="F18" s="189">
        <f t="shared" si="6"/>
        <v>0</v>
      </c>
    </row>
    <row r="19" spans="1:20" ht="15.75" x14ac:dyDescent="0.25">
      <c r="A19" s="171" t="s">
        <v>2</v>
      </c>
      <c r="B19" s="190">
        <f t="shared" ref="B19:D19" si="7">+B36</f>
        <v>0</v>
      </c>
      <c r="C19" s="190">
        <f t="shared" si="7"/>
        <v>0</v>
      </c>
      <c r="D19" s="190">
        <f t="shared" si="7"/>
        <v>0</v>
      </c>
      <c r="E19" s="190">
        <f t="shared" ref="E19:F19" si="8">+E36</f>
        <v>0</v>
      </c>
      <c r="F19" s="190">
        <f t="shared" si="8"/>
        <v>0</v>
      </c>
    </row>
    <row r="20" spans="1:20" ht="15.75" x14ac:dyDescent="0.25">
      <c r="A20" s="172" t="s">
        <v>1</v>
      </c>
      <c r="B20" s="189">
        <f>+B22-B18-B19-B21</f>
        <v>0</v>
      </c>
      <c r="C20" s="189">
        <f t="shared" ref="C20:D20" si="9">+C22-C18-C19-C21</f>
        <v>0</v>
      </c>
      <c r="D20" s="189">
        <f t="shared" si="9"/>
        <v>0</v>
      </c>
      <c r="E20" s="189">
        <f t="shared" ref="E20" si="10">+E22-E18-E19-E21</f>
        <v>0</v>
      </c>
      <c r="F20" s="189">
        <f t="shared" ref="F20" si="11">+F22-F18-F19-F21</f>
        <v>0</v>
      </c>
    </row>
    <row r="21" spans="1:20" ht="15.75" x14ac:dyDescent="0.25">
      <c r="A21" s="171" t="s">
        <v>13</v>
      </c>
      <c r="B21" s="192">
        <v>0</v>
      </c>
      <c r="C21" s="192">
        <v>0</v>
      </c>
      <c r="D21" s="192">
        <v>0</v>
      </c>
      <c r="E21" s="192">
        <v>0</v>
      </c>
      <c r="F21" s="192">
        <v>0</v>
      </c>
      <c r="H21" s="49" t="s">
        <v>398</v>
      </c>
      <c r="I21" s="49"/>
      <c r="J21" s="49"/>
      <c r="K21" s="49"/>
      <c r="L21" s="49"/>
      <c r="M21" s="49"/>
      <c r="N21" s="49"/>
      <c r="O21" s="49"/>
      <c r="P21" s="49"/>
      <c r="Q21" s="49"/>
      <c r="R21" s="49"/>
      <c r="S21" s="49"/>
      <c r="T21" s="49"/>
    </row>
    <row r="22" spans="1:20" ht="15.75" x14ac:dyDescent="0.25">
      <c r="A22" s="172" t="s">
        <v>17</v>
      </c>
      <c r="B22" s="189">
        <f t="shared" ref="B22:D22" si="12">+B14</f>
        <v>0</v>
      </c>
      <c r="C22" s="189">
        <f t="shared" si="12"/>
        <v>0</v>
      </c>
      <c r="D22" s="189">
        <f t="shared" si="12"/>
        <v>0</v>
      </c>
      <c r="E22" s="189">
        <f t="shared" ref="E22:F22" si="13">+E14</f>
        <v>0</v>
      </c>
      <c r="F22" s="189">
        <f t="shared" si="13"/>
        <v>0</v>
      </c>
    </row>
    <row r="23" spans="1:20" ht="15.75" x14ac:dyDescent="0.25">
      <c r="A23" s="3"/>
      <c r="B23" s="10"/>
      <c r="C23" s="10"/>
      <c r="D23" s="10"/>
      <c r="E23" s="10"/>
      <c r="F23" s="10"/>
    </row>
    <row r="25" spans="1:20" x14ac:dyDescent="0.25">
      <c r="A25" s="19" t="s">
        <v>199</v>
      </c>
      <c r="B25" s="14"/>
      <c r="C25" s="14"/>
      <c r="D25" s="14"/>
      <c r="E25" s="14"/>
      <c r="F25" s="14"/>
      <c r="G25" s="7"/>
      <c r="H25" s="7" t="s">
        <v>197</v>
      </c>
      <c r="I25" s="7"/>
      <c r="J25" s="7"/>
    </row>
    <row r="26" spans="1:20" x14ac:dyDescent="0.25">
      <c r="A26" s="159" t="s">
        <v>31</v>
      </c>
      <c r="B26" s="160">
        <f t="shared" ref="B26:F26" si="14">+B12</f>
        <v>0</v>
      </c>
      <c r="C26" s="160">
        <f t="shared" si="14"/>
        <v>0</v>
      </c>
      <c r="D26" s="160">
        <f t="shared" si="14"/>
        <v>0</v>
      </c>
      <c r="E26" s="160">
        <f t="shared" si="14"/>
        <v>0</v>
      </c>
      <c r="F26" s="160">
        <f t="shared" si="14"/>
        <v>0</v>
      </c>
    </row>
    <row r="27" spans="1:20" x14ac:dyDescent="0.25">
      <c r="A27" s="161" t="s">
        <v>35</v>
      </c>
      <c r="B27" s="162">
        <f t="shared" ref="B27:D27" si="15">+B26*B30</f>
        <v>0</v>
      </c>
      <c r="C27" s="162">
        <f t="shared" si="15"/>
        <v>0</v>
      </c>
      <c r="D27" s="162">
        <f t="shared" si="15"/>
        <v>0</v>
      </c>
      <c r="E27" s="162">
        <f t="shared" ref="E27:F27" si="16">+E26*E30</f>
        <v>0</v>
      </c>
      <c r="F27" s="162">
        <f t="shared" si="16"/>
        <v>0</v>
      </c>
    </row>
    <row r="28" spans="1:20" x14ac:dyDescent="0.25">
      <c r="A28" s="163" t="s">
        <v>36</v>
      </c>
      <c r="B28" s="160">
        <f t="shared" ref="B28:D28" si="17">+B26*B31</f>
        <v>0</v>
      </c>
      <c r="C28" s="160">
        <f t="shared" si="17"/>
        <v>0</v>
      </c>
      <c r="D28" s="160">
        <f t="shared" si="17"/>
        <v>0</v>
      </c>
      <c r="E28" s="160">
        <f t="shared" ref="E28:F28" si="18">+E26*E31</f>
        <v>0</v>
      </c>
      <c r="F28" s="160">
        <f t="shared" si="18"/>
        <v>0</v>
      </c>
    </row>
    <row r="29" spans="1:20" x14ac:dyDescent="0.25">
      <c r="A29" s="164" t="s">
        <v>34</v>
      </c>
      <c r="B29" s="164"/>
      <c r="C29" s="164"/>
      <c r="D29" s="164"/>
      <c r="E29" s="164"/>
      <c r="F29" s="164"/>
    </row>
    <row r="30" spans="1:20" x14ac:dyDescent="0.25">
      <c r="A30" s="165" t="s">
        <v>0</v>
      </c>
      <c r="B30" s="166">
        <v>0.8</v>
      </c>
      <c r="C30" s="166">
        <v>0.8</v>
      </c>
      <c r="D30" s="166">
        <v>0.8</v>
      </c>
      <c r="E30" s="166">
        <v>0.8</v>
      </c>
      <c r="F30" s="166">
        <v>0.8</v>
      </c>
      <c r="H30" t="s">
        <v>193</v>
      </c>
    </row>
    <row r="31" spans="1:20" x14ac:dyDescent="0.25">
      <c r="A31" s="164" t="s">
        <v>21</v>
      </c>
      <c r="B31" s="167">
        <v>0.2</v>
      </c>
      <c r="C31" s="167">
        <v>0.2</v>
      </c>
      <c r="D31" s="167">
        <v>0.2</v>
      </c>
      <c r="E31" s="167">
        <v>0.2</v>
      </c>
      <c r="F31" s="167">
        <v>0.2</v>
      </c>
      <c r="H31" s="7" t="s">
        <v>193</v>
      </c>
    </row>
    <row r="32" spans="1:20" x14ac:dyDescent="0.25">
      <c r="A32" s="165"/>
      <c r="B32" s="165"/>
      <c r="C32" s="165"/>
      <c r="D32" s="165"/>
      <c r="E32" s="165"/>
      <c r="F32" s="165"/>
    </row>
    <row r="33" spans="1:8" x14ac:dyDescent="0.25">
      <c r="A33" s="164"/>
      <c r="B33" s="164"/>
      <c r="C33" s="164"/>
      <c r="D33" s="164"/>
      <c r="E33" s="164"/>
      <c r="F33" s="164"/>
    </row>
    <row r="34" spans="1:8" x14ac:dyDescent="0.25">
      <c r="A34" s="168" t="s">
        <v>28</v>
      </c>
      <c r="B34" s="160">
        <f t="shared" ref="B34:F34" si="19">+B13</f>
        <v>0</v>
      </c>
      <c r="C34" s="160">
        <f t="shared" si="19"/>
        <v>0</v>
      </c>
      <c r="D34" s="160">
        <f t="shared" si="19"/>
        <v>0</v>
      </c>
      <c r="E34" s="160">
        <f t="shared" si="19"/>
        <v>0</v>
      </c>
      <c r="F34" s="160">
        <f t="shared" si="19"/>
        <v>0</v>
      </c>
    </row>
    <row r="35" spans="1:8" x14ac:dyDescent="0.25">
      <c r="A35" s="161" t="s">
        <v>32</v>
      </c>
      <c r="B35" s="162">
        <f t="shared" ref="B35:F35" si="20">+B34*B38</f>
        <v>0</v>
      </c>
      <c r="C35" s="162">
        <f t="shared" si="20"/>
        <v>0</v>
      </c>
      <c r="D35" s="162">
        <f t="shared" si="20"/>
        <v>0</v>
      </c>
      <c r="E35" s="162">
        <f t="shared" si="20"/>
        <v>0</v>
      </c>
      <c r="F35" s="162">
        <f t="shared" si="20"/>
        <v>0</v>
      </c>
    </row>
    <row r="36" spans="1:8" x14ac:dyDescent="0.25">
      <c r="A36" s="163" t="s">
        <v>33</v>
      </c>
      <c r="B36" s="160">
        <f t="shared" ref="B36:F36" si="21">+B34*B39</f>
        <v>0</v>
      </c>
      <c r="C36" s="160">
        <f t="shared" si="21"/>
        <v>0</v>
      </c>
      <c r="D36" s="160">
        <f t="shared" si="21"/>
        <v>0</v>
      </c>
      <c r="E36" s="160">
        <f t="shared" si="21"/>
        <v>0</v>
      </c>
      <c r="F36" s="160">
        <f t="shared" si="21"/>
        <v>0</v>
      </c>
    </row>
    <row r="37" spans="1:8" x14ac:dyDescent="0.25">
      <c r="A37" s="164" t="s">
        <v>34</v>
      </c>
      <c r="B37" s="164"/>
      <c r="C37" s="164"/>
      <c r="D37" s="164"/>
      <c r="E37" s="164"/>
      <c r="F37" s="164"/>
    </row>
    <row r="38" spans="1:8" x14ac:dyDescent="0.25">
      <c r="A38" s="169" t="s">
        <v>1</v>
      </c>
      <c r="B38" s="170">
        <v>0.03</v>
      </c>
      <c r="C38" s="170">
        <v>0.03</v>
      </c>
      <c r="D38" s="170">
        <v>0.03</v>
      </c>
      <c r="E38" s="170">
        <v>0.03</v>
      </c>
      <c r="F38" s="170">
        <v>0.03</v>
      </c>
      <c r="H38" s="7" t="s">
        <v>193</v>
      </c>
    </row>
    <row r="39" spans="1:8" x14ac:dyDescent="0.25">
      <c r="A39" s="164" t="s">
        <v>2</v>
      </c>
      <c r="B39" s="167">
        <v>0.97</v>
      </c>
      <c r="C39" s="167">
        <v>0.97</v>
      </c>
      <c r="D39" s="167">
        <v>0.97</v>
      </c>
      <c r="E39" s="167">
        <v>0.97</v>
      </c>
      <c r="F39" s="167">
        <v>0.97</v>
      </c>
      <c r="H39" s="7" t="s">
        <v>193</v>
      </c>
    </row>
  </sheetData>
  <pageMargins left="0.7" right="0.7" top="0.78740157499999996" bottom="0.78740157499999996" header="0.3" footer="0.3"/>
  <pageSetup paperSize="9" orientation="portrait" horizontalDpi="100" verticalDpi="1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O60"/>
  <sheetViews>
    <sheetView zoomScaleNormal="100" workbookViewId="0">
      <selection activeCell="G3" sqref="G3"/>
    </sheetView>
  </sheetViews>
  <sheetFormatPr baseColWidth="10" defaultRowHeight="15" x14ac:dyDescent="0.25"/>
  <cols>
    <col min="1" max="1" width="43.5703125" customWidth="1"/>
    <col min="3" max="6" width="10.85546875" style="7"/>
    <col min="8" max="8" width="126.140625" customWidth="1"/>
  </cols>
  <sheetData>
    <row r="2" spans="1:14" ht="26.25" x14ac:dyDescent="0.4">
      <c r="A2" s="17" t="s">
        <v>205</v>
      </c>
      <c r="B2" s="16"/>
      <c r="C2" s="16"/>
      <c r="D2" s="16"/>
      <c r="E2" s="16"/>
      <c r="F2" s="16"/>
      <c r="G2" s="16"/>
      <c r="H2" s="16"/>
      <c r="I2" s="16"/>
    </row>
    <row r="3" spans="1:14" ht="18.75" x14ac:dyDescent="0.3">
      <c r="A3" s="48" t="s">
        <v>328</v>
      </c>
    </row>
    <row r="4" spans="1:14" s="7" customFormat="1" x14ac:dyDescent="0.25"/>
    <row r="5" spans="1:14" s="7" customFormat="1" x14ac:dyDescent="0.25">
      <c r="A5" s="19" t="s">
        <v>20</v>
      </c>
      <c r="B5" s="50">
        <v>2018</v>
      </c>
      <c r="C5" s="50">
        <v>2019</v>
      </c>
      <c r="D5" s="50">
        <v>2020</v>
      </c>
      <c r="E5" s="50">
        <v>2021</v>
      </c>
      <c r="F5" s="50">
        <v>2022</v>
      </c>
      <c r="G5"/>
      <c r="H5"/>
      <c r="I5"/>
      <c r="J5"/>
      <c r="K5"/>
      <c r="L5"/>
      <c r="M5"/>
      <c r="N5"/>
    </row>
    <row r="6" spans="1:14" s="7" customFormat="1" x14ac:dyDescent="0.25">
      <c r="A6" s="184" t="s">
        <v>18</v>
      </c>
      <c r="B6" s="180">
        <f>+SUM(B7:B8)</f>
        <v>0</v>
      </c>
      <c r="C6" s="180">
        <f t="shared" ref="C6:F6" si="0">+SUM(C7:C8)</f>
        <v>0</v>
      </c>
      <c r="D6" s="180">
        <f t="shared" si="0"/>
        <v>0</v>
      </c>
      <c r="E6" s="180">
        <f t="shared" si="0"/>
        <v>0</v>
      </c>
      <c r="F6" s="180">
        <f t="shared" si="0"/>
        <v>0</v>
      </c>
      <c r="G6"/>
      <c r="H6"/>
      <c r="I6"/>
      <c r="J6"/>
      <c r="K6"/>
      <c r="L6"/>
      <c r="M6"/>
      <c r="N6"/>
    </row>
    <row r="7" spans="1:14" s="7" customFormat="1" x14ac:dyDescent="0.25">
      <c r="A7" s="185" t="s">
        <v>25</v>
      </c>
      <c r="B7" s="177"/>
      <c r="C7" s="177"/>
      <c r="D7" s="177"/>
      <c r="E7" s="177"/>
      <c r="F7" s="177"/>
      <c r="G7"/>
      <c r="H7" s="49" t="s">
        <v>201</v>
      </c>
      <c r="I7" s="49"/>
      <c r="J7" s="49"/>
      <c r="K7" s="49"/>
      <c r="L7" s="49"/>
      <c r="M7" s="49"/>
      <c r="N7"/>
    </row>
    <row r="8" spans="1:14" s="7" customFormat="1" x14ac:dyDescent="0.25">
      <c r="A8" s="186" t="s">
        <v>26</v>
      </c>
      <c r="B8" s="177"/>
      <c r="C8" s="177"/>
      <c r="D8" s="177"/>
      <c r="E8" s="177"/>
      <c r="F8" s="177"/>
      <c r="G8"/>
      <c r="H8" s="49" t="s">
        <v>201</v>
      </c>
      <c r="I8" s="49"/>
      <c r="J8" s="49"/>
      <c r="K8" s="49"/>
      <c r="L8" s="49"/>
      <c r="M8" s="49"/>
      <c r="N8"/>
    </row>
    <row r="9" spans="1:14" s="7" customFormat="1" x14ac:dyDescent="0.25">
      <c r="A9" s="165" t="s">
        <v>0</v>
      </c>
      <c r="B9" s="193">
        <f>0.67*B7</f>
        <v>0</v>
      </c>
      <c r="C9" s="193">
        <f t="shared" ref="C9:F9" si="1">0.67*C7</f>
        <v>0</v>
      </c>
      <c r="D9" s="193">
        <f t="shared" si="1"/>
        <v>0</v>
      </c>
      <c r="E9" s="193">
        <f t="shared" si="1"/>
        <v>0</v>
      </c>
      <c r="F9" s="193">
        <f t="shared" si="1"/>
        <v>0</v>
      </c>
      <c r="G9"/>
      <c r="H9" s="7" t="s">
        <v>449</v>
      </c>
      <c r="I9"/>
      <c r="J9"/>
      <c r="K9"/>
      <c r="L9"/>
      <c r="M9"/>
      <c r="N9"/>
    </row>
    <row r="10" spans="1:14" s="7" customFormat="1" x14ac:dyDescent="0.25">
      <c r="A10" s="164" t="s">
        <v>2</v>
      </c>
      <c r="B10" s="194">
        <f>0.8*B8</f>
        <v>0</v>
      </c>
      <c r="C10" s="194">
        <f t="shared" ref="C10:F10" si="2">0.8*C8</f>
        <v>0</v>
      </c>
      <c r="D10" s="194">
        <f t="shared" si="2"/>
        <v>0</v>
      </c>
      <c r="E10" s="194">
        <f t="shared" si="2"/>
        <v>0</v>
      </c>
      <c r="F10" s="194">
        <f t="shared" si="2"/>
        <v>0</v>
      </c>
      <c r="G10"/>
      <c r="H10" s="7" t="s">
        <v>451</v>
      </c>
      <c r="J10"/>
      <c r="K10"/>
      <c r="L10"/>
      <c r="M10"/>
      <c r="N10"/>
    </row>
    <row r="11" spans="1:14" s="7" customFormat="1" x14ac:dyDescent="0.25">
      <c r="A11" s="165" t="s">
        <v>21</v>
      </c>
      <c r="B11" s="193">
        <f>0.2*B8+0.33*B7</f>
        <v>0</v>
      </c>
      <c r="C11" s="193">
        <f t="shared" ref="C11:F11" si="3">0.2*C8+0.33*C7</f>
        <v>0</v>
      </c>
      <c r="D11" s="193">
        <f t="shared" si="3"/>
        <v>0</v>
      </c>
      <c r="E11" s="193">
        <f t="shared" si="3"/>
        <v>0</v>
      </c>
      <c r="F11" s="193">
        <f t="shared" si="3"/>
        <v>0</v>
      </c>
      <c r="G11"/>
      <c r="H11" s="7" t="s">
        <v>452</v>
      </c>
      <c r="J11"/>
      <c r="K11"/>
      <c r="L11"/>
      <c r="M11"/>
      <c r="N11"/>
    </row>
    <row r="12" spans="1:14" s="7" customFormat="1" x14ac:dyDescent="0.25">
      <c r="A12" s="187" t="s">
        <v>200</v>
      </c>
      <c r="B12" s="182"/>
      <c r="C12" s="182"/>
      <c r="D12" s="182"/>
      <c r="E12" s="182"/>
      <c r="F12" s="182"/>
      <c r="G12"/>
      <c r="H12" s="49" t="s">
        <v>202</v>
      </c>
      <c r="I12" s="49"/>
      <c r="J12" s="49"/>
      <c r="K12" s="49"/>
      <c r="L12" s="49"/>
      <c r="M12" s="49"/>
      <c r="N12" s="49"/>
    </row>
    <row r="13" spans="1:14" s="7" customFormat="1" x14ac:dyDescent="0.25">
      <c r="A13" s="188" t="s">
        <v>24</v>
      </c>
      <c r="B13" s="181"/>
      <c r="C13" s="181"/>
      <c r="D13" s="181"/>
      <c r="E13" s="181"/>
      <c r="F13" s="181"/>
      <c r="H13" s="49" t="s">
        <v>202</v>
      </c>
      <c r="I13" s="49"/>
      <c r="J13" s="49"/>
      <c r="K13" s="49"/>
      <c r="L13" s="49"/>
      <c r="M13" s="49"/>
      <c r="N13" s="49"/>
    </row>
    <row r="14" spans="1:14" s="7" customFormat="1" x14ac:dyDescent="0.25">
      <c r="A14" s="11"/>
      <c r="B14" s="165"/>
      <c r="C14" s="165"/>
      <c r="D14" s="165"/>
      <c r="E14" s="165"/>
      <c r="F14" s="165"/>
      <c r="H14" s="458" t="s">
        <v>450</v>
      </c>
      <c r="I14"/>
      <c r="J14"/>
      <c r="K14"/>
      <c r="L14"/>
      <c r="M14"/>
      <c r="N14"/>
    </row>
    <row r="15" spans="1:14" s="7" customFormat="1" x14ac:dyDescent="0.25">
      <c r="A15" s="19" t="s">
        <v>399</v>
      </c>
      <c r="B15" s="50">
        <v>2018</v>
      </c>
      <c r="C15" s="50">
        <v>2019</v>
      </c>
      <c r="D15" s="50">
        <v>2020</v>
      </c>
      <c r="E15" s="50">
        <v>2021</v>
      </c>
      <c r="F15" s="50">
        <v>2022</v>
      </c>
    </row>
    <row r="16" spans="1:14" s="7" customFormat="1" x14ac:dyDescent="0.25">
      <c r="A16" s="164" t="s">
        <v>223</v>
      </c>
      <c r="B16" s="183"/>
      <c r="C16" s="183"/>
      <c r="D16" s="183"/>
      <c r="E16" s="183"/>
      <c r="F16" s="183"/>
      <c r="H16" s="49" t="s">
        <v>400</v>
      </c>
      <c r="I16" s="49"/>
      <c r="J16" s="49"/>
      <c r="K16" s="49"/>
      <c r="L16" s="49"/>
      <c r="M16" s="49"/>
    </row>
    <row r="17" spans="1:14" s="7" customFormat="1" x14ac:dyDescent="0.25">
      <c r="A17" s="169" t="s">
        <v>203</v>
      </c>
      <c r="B17" s="183"/>
      <c r="C17" s="183"/>
      <c r="D17" s="183"/>
      <c r="E17" s="183"/>
      <c r="F17" s="183"/>
      <c r="G17"/>
      <c r="H17" s="49" t="s">
        <v>381</v>
      </c>
      <c r="I17" s="49"/>
      <c r="J17" s="49"/>
      <c r="K17" s="49"/>
      <c r="L17" s="49"/>
      <c r="M17" s="49"/>
      <c r="N17"/>
    </row>
    <row r="18" spans="1:14" s="7" customFormat="1" x14ac:dyDescent="0.25">
      <c r="A18" s="164" t="s">
        <v>22</v>
      </c>
      <c r="B18" s="177"/>
      <c r="C18" s="177"/>
      <c r="D18" s="177"/>
      <c r="E18" s="177"/>
      <c r="F18" s="177"/>
      <c r="G18"/>
      <c r="H18" s="49" t="s">
        <v>381</v>
      </c>
      <c r="I18" s="49"/>
      <c r="J18" s="49"/>
      <c r="K18" s="49"/>
      <c r="L18" s="49"/>
      <c r="M18" s="49"/>
      <c r="N18"/>
    </row>
    <row r="19" spans="1:14" s="7" customFormat="1" x14ac:dyDescent="0.25">
      <c r="A19" s="169" t="s">
        <v>204</v>
      </c>
      <c r="B19" s="177"/>
      <c r="C19" s="177"/>
      <c r="D19" s="177"/>
      <c r="E19" s="177"/>
      <c r="F19" s="177"/>
      <c r="G19"/>
      <c r="H19" s="49" t="s">
        <v>381</v>
      </c>
      <c r="I19" s="49"/>
      <c r="J19" s="49"/>
      <c r="K19" s="49"/>
      <c r="L19" s="49"/>
      <c r="M19" s="49"/>
      <c r="N19"/>
    </row>
    <row r="20" spans="1:14" s="7" customFormat="1" x14ac:dyDescent="0.25"/>
    <row r="21" spans="1:14" s="7" customFormat="1" ht="15.75" x14ac:dyDescent="0.25">
      <c r="A21" s="492" t="s">
        <v>448</v>
      </c>
      <c r="B21" s="492"/>
      <c r="C21" s="492"/>
      <c r="D21" s="492"/>
      <c r="E21" s="492"/>
      <c r="F21" s="492"/>
    </row>
    <row r="22" spans="1:14" ht="15.75" x14ac:dyDescent="0.25">
      <c r="A22" s="13" t="s">
        <v>444</v>
      </c>
      <c r="B22" s="50">
        <v>2018</v>
      </c>
      <c r="C22" s="50">
        <v>2019</v>
      </c>
      <c r="D22" s="50">
        <v>2020</v>
      </c>
      <c r="E22" s="50">
        <v>2021</v>
      </c>
      <c r="F22" s="50">
        <v>2022</v>
      </c>
    </row>
    <row r="23" spans="1:14" x14ac:dyDescent="0.25">
      <c r="A23" s="452" t="s">
        <v>41</v>
      </c>
      <c r="B23" s="453"/>
      <c r="C23" s="453"/>
      <c r="D23" s="453"/>
      <c r="E23" s="453"/>
      <c r="F23" s="454"/>
      <c r="G23" s="7"/>
    </row>
    <row r="24" spans="1:14" x14ac:dyDescent="0.25">
      <c r="A24" s="164" t="s">
        <v>0</v>
      </c>
      <c r="B24" s="195">
        <f>+B9-0.95*B12-0.95*B13</f>
        <v>0</v>
      </c>
      <c r="C24" s="195">
        <f t="shared" ref="C24:F24" si="4">+C9-0.95*C12-0.95*C13</f>
        <v>0</v>
      </c>
      <c r="D24" s="195">
        <f>+D9-0.95*D12-0.95*D13</f>
        <v>0</v>
      </c>
      <c r="E24" s="195">
        <f t="shared" si="4"/>
        <v>0</v>
      </c>
      <c r="F24" s="195">
        <f t="shared" si="4"/>
        <v>0</v>
      </c>
    </row>
    <row r="25" spans="1:14" x14ac:dyDescent="0.25">
      <c r="A25" s="165" t="s">
        <v>2</v>
      </c>
      <c r="B25" s="179">
        <f t="shared" ref="B25:F25" si="5">+B10</f>
        <v>0</v>
      </c>
      <c r="C25" s="179">
        <f t="shared" si="5"/>
        <v>0</v>
      </c>
      <c r="D25" s="179">
        <f t="shared" si="5"/>
        <v>0</v>
      </c>
      <c r="E25" s="179">
        <f t="shared" si="5"/>
        <v>0</v>
      </c>
      <c r="F25" s="179">
        <f t="shared" si="5"/>
        <v>0</v>
      </c>
    </row>
    <row r="26" spans="1:14" x14ac:dyDescent="0.25">
      <c r="A26" s="164" t="s">
        <v>1</v>
      </c>
      <c r="B26" s="195">
        <f>+B11-0.05*B12-0.05*B13-B17-B16</f>
        <v>0</v>
      </c>
      <c r="C26" s="195">
        <f t="shared" ref="C26:F26" si="6">+C11-0.05*C12-0.05*C13-C17-C16</f>
        <v>0</v>
      </c>
      <c r="D26" s="195">
        <f t="shared" si="6"/>
        <v>0</v>
      </c>
      <c r="E26" s="195">
        <f t="shared" si="6"/>
        <v>0</v>
      </c>
      <c r="F26" s="195">
        <f t="shared" si="6"/>
        <v>0</v>
      </c>
    </row>
    <row r="27" spans="1:14" x14ac:dyDescent="0.25">
      <c r="A27" s="165" t="s">
        <v>13</v>
      </c>
      <c r="B27" s="179">
        <f>+B17+B16</f>
        <v>0</v>
      </c>
      <c r="C27" s="179">
        <f t="shared" ref="C27:F27" si="7">+C17+C16</f>
        <v>0</v>
      </c>
      <c r="D27" s="179">
        <f t="shared" si="7"/>
        <v>0</v>
      </c>
      <c r="E27" s="179">
        <f t="shared" si="7"/>
        <v>0</v>
      </c>
      <c r="F27" s="179">
        <f t="shared" si="7"/>
        <v>0</v>
      </c>
      <c r="G27" s="7"/>
      <c r="H27" s="7"/>
      <c r="I27" s="7"/>
      <c r="J27" s="7"/>
      <c r="K27" s="7"/>
      <c r="L27" s="7"/>
    </row>
    <row r="29" spans="1:14" s="7" customFormat="1" ht="15.75" x14ac:dyDescent="0.25">
      <c r="A29" s="13" t="s">
        <v>383</v>
      </c>
      <c r="B29" s="50">
        <v>2018</v>
      </c>
      <c r="C29" s="50">
        <v>2019</v>
      </c>
      <c r="D29" s="50">
        <v>2020</v>
      </c>
      <c r="E29" s="50">
        <v>2021</v>
      </c>
      <c r="F29" s="50">
        <v>2022</v>
      </c>
    </row>
    <row r="30" spans="1:14" s="7" customFormat="1" x14ac:dyDescent="0.25">
      <c r="A30" s="452" t="s">
        <v>41</v>
      </c>
      <c r="B30" s="453"/>
      <c r="C30" s="453"/>
      <c r="D30" s="453"/>
      <c r="E30" s="453"/>
      <c r="F30" s="454"/>
    </row>
    <row r="31" spans="1:14" s="7" customFormat="1" x14ac:dyDescent="0.25">
      <c r="A31" s="164" t="s">
        <v>0</v>
      </c>
      <c r="B31" s="195">
        <f>+(B12-B18)*0.95</f>
        <v>0</v>
      </c>
      <c r="C31" s="195">
        <f t="shared" ref="C31:F31" si="8">+(C12-C18)*0.95</f>
        <v>0</v>
      </c>
      <c r="D31" s="195">
        <f>+(D12-D18)*0.95</f>
        <v>0</v>
      </c>
      <c r="E31" s="195">
        <f t="shared" si="8"/>
        <v>0</v>
      </c>
      <c r="F31" s="195">
        <f t="shared" si="8"/>
        <v>0</v>
      </c>
      <c r="H31" s="7" t="s">
        <v>382</v>
      </c>
    </row>
    <row r="32" spans="1:14" s="7" customFormat="1" x14ac:dyDescent="0.25">
      <c r="A32" s="165" t="s">
        <v>2</v>
      </c>
      <c r="B32" s="179"/>
      <c r="C32" s="179"/>
      <c r="D32" s="179"/>
      <c r="E32" s="179"/>
      <c r="F32" s="179"/>
      <c r="H32" s="7" t="s">
        <v>403</v>
      </c>
    </row>
    <row r="33" spans="1:13" s="7" customFormat="1" x14ac:dyDescent="0.25">
      <c r="A33" s="164" t="s">
        <v>1</v>
      </c>
      <c r="B33" s="195">
        <f t="shared" ref="B33" si="9">+(B12-B18)*0.05</f>
        <v>0</v>
      </c>
      <c r="C33" s="195">
        <f t="shared" ref="C33:F33" si="10">+(C12-C18)*0.05</f>
        <v>0</v>
      </c>
      <c r="D33" s="195">
        <f t="shared" si="10"/>
        <v>0</v>
      </c>
      <c r="E33" s="195">
        <f t="shared" si="10"/>
        <v>0</v>
      </c>
      <c r="F33" s="195">
        <f t="shared" si="10"/>
        <v>0</v>
      </c>
      <c r="H33" s="7" t="s">
        <v>404</v>
      </c>
    </row>
    <row r="34" spans="1:13" s="7" customFormat="1" x14ac:dyDescent="0.25">
      <c r="A34" s="165" t="s">
        <v>13</v>
      </c>
      <c r="B34" s="179">
        <f t="shared" ref="B34" si="11">+B18</f>
        <v>0</v>
      </c>
      <c r="C34" s="179">
        <f t="shared" ref="C34:F34" si="12">+C18</f>
        <v>0</v>
      </c>
      <c r="D34" s="179">
        <f t="shared" si="12"/>
        <v>0</v>
      </c>
      <c r="E34" s="179">
        <f t="shared" si="12"/>
        <v>0</v>
      </c>
      <c r="F34" s="179">
        <f t="shared" si="12"/>
        <v>0</v>
      </c>
      <c r="H34" s="7" t="s">
        <v>385</v>
      </c>
    </row>
    <row r="35" spans="1:13" s="7" customFormat="1" x14ac:dyDescent="0.25"/>
    <row r="36" spans="1:13" x14ac:dyDescent="0.25">
      <c r="A36" s="19" t="s">
        <v>42</v>
      </c>
      <c r="B36" s="50">
        <v>2018</v>
      </c>
      <c r="C36" s="50">
        <v>2019</v>
      </c>
      <c r="D36" s="50">
        <v>2020</v>
      </c>
      <c r="E36" s="50">
        <v>2021</v>
      </c>
      <c r="F36" s="50">
        <v>2022</v>
      </c>
    </row>
    <row r="37" spans="1:13" s="7" customFormat="1" x14ac:dyDescent="0.25">
      <c r="A37" s="452" t="s">
        <v>41</v>
      </c>
      <c r="B37" s="453"/>
      <c r="C37" s="453"/>
      <c r="D37" s="453"/>
      <c r="E37" s="453"/>
      <c r="F37" s="454"/>
    </row>
    <row r="38" spans="1:13" s="7" customFormat="1" x14ac:dyDescent="0.25">
      <c r="A38" s="164" t="s">
        <v>0</v>
      </c>
      <c r="B38" s="195">
        <f>+(B13-B19)*0.94</f>
        <v>0</v>
      </c>
      <c r="C38" s="195">
        <f t="shared" ref="C38:F38" si="13">+(C13-C19)*0.94</f>
        <v>0</v>
      </c>
      <c r="D38" s="195">
        <f t="shared" si="13"/>
        <v>0</v>
      </c>
      <c r="E38" s="195">
        <f t="shared" si="13"/>
        <v>0</v>
      </c>
      <c r="F38" s="195">
        <f t="shared" si="13"/>
        <v>0</v>
      </c>
      <c r="H38" s="7" t="s">
        <v>405</v>
      </c>
    </row>
    <row r="39" spans="1:13" x14ac:dyDescent="0.25">
      <c r="A39" s="165" t="s">
        <v>2</v>
      </c>
      <c r="B39" s="179">
        <f>+(B13-B19)*0.01</f>
        <v>0</v>
      </c>
      <c r="C39" s="179">
        <f t="shared" ref="C39:F39" si="14">+(C13-C19)*0.01</f>
        <v>0</v>
      </c>
      <c r="D39" s="179">
        <f t="shared" si="14"/>
        <v>0</v>
      </c>
      <c r="E39" s="179">
        <f t="shared" si="14"/>
        <v>0</v>
      </c>
      <c r="F39" s="179">
        <f t="shared" si="14"/>
        <v>0</v>
      </c>
      <c r="H39" s="7" t="s">
        <v>402</v>
      </c>
    </row>
    <row r="40" spans="1:13" x14ac:dyDescent="0.25">
      <c r="A40" s="164" t="s">
        <v>1</v>
      </c>
      <c r="B40" s="195">
        <f t="shared" ref="B40:F40" si="15">+(B13-B19)*0.05</f>
        <v>0</v>
      </c>
      <c r="C40" s="195">
        <f t="shared" si="15"/>
        <v>0</v>
      </c>
      <c r="D40" s="195">
        <f t="shared" si="15"/>
        <v>0</v>
      </c>
      <c r="E40" s="195">
        <f t="shared" si="15"/>
        <v>0</v>
      </c>
      <c r="F40" s="195">
        <f t="shared" si="15"/>
        <v>0</v>
      </c>
      <c r="H40" t="s">
        <v>401</v>
      </c>
    </row>
    <row r="41" spans="1:13" x14ac:dyDescent="0.25">
      <c r="A41" s="165" t="s">
        <v>13</v>
      </c>
      <c r="B41" s="179">
        <f t="shared" ref="B41:F41" si="16">+B19</f>
        <v>0</v>
      </c>
      <c r="C41" s="179">
        <f t="shared" si="16"/>
        <v>0</v>
      </c>
      <c r="D41" s="179">
        <f t="shared" si="16"/>
        <v>0</v>
      </c>
      <c r="E41" s="179">
        <f t="shared" si="16"/>
        <v>0</v>
      </c>
      <c r="F41" s="179">
        <f t="shared" si="16"/>
        <v>0</v>
      </c>
      <c r="H41" s="7" t="s">
        <v>384</v>
      </c>
      <c r="I41" s="7"/>
      <c r="J41" s="7"/>
      <c r="K41" s="7"/>
      <c r="L41" s="7"/>
      <c r="M41" s="7"/>
    </row>
    <row r="42" spans="1:13" s="7" customFormat="1" x14ac:dyDescent="0.25">
      <c r="B42" s="6"/>
      <c r="C42" s="6"/>
      <c r="D42" s="6"/>
      <c r="E42" s="6"/>
      <c r="F42" s="6"/>
    </row>
    <row r="43" spans="1:13" s="7" customFormat="1" x14ac:dyDescent="0.25">
      <c r="A43" s="19" t="s">
        <v>43</v>
      </c>
      <c r="B43" s="50">
        <v>2018</v>
      </c>
      <c r="C43" s="50">
        <v>2019</v>
      </c>
      <c r="D43" s="50">
        <v>2020</v>
      </c>
      <c r="E43" s="50">
        <v>2021</v>
      </c>
      <c r="F43" s="50">
        <v>2022</v>
      </c>
    </row>
    <row r="44" spans="1:13" s="7" customFormat="1" x14ac:dyDescent="0.25">
      <c r="A44" s="452" t="s">
        <v>41</v>
      </c>
      <c r="B44" s="455"/>
      <c r="C44" s="455"/>
      <c r="D44" s="455"/>
      <c r="E44" s="455"/>
      <c r="F44" s="454"/>
    </row>
    <row r="45" spans="1:13" s="7" customFormat="1" x14ac:dyDescent="0.25">
      <c r="A45" s="164" t="s">
        <v>0</v>
      </c>
      <c r="B45" s="195">
        <f t="shared" ref="B45:F46" si="17">+B38*3</f>
        <v>0</v>
      </c>
      <c r="C45" s="195">
        <f t="shared" si="17"/>
        <v>0</v>
      </c>
      <c r="D45" s="195">
        <f t="shared" si="17"/>
        <v>0</v>
      </c>
      <c r="E45" s="195">
        <f t="shared" si="17"/>
        <v>0</v>
      </c>
      <c r="F45" s="195">
        <f t="shared" si="17"/>
        <v>0</v>
      </c>
      <c r="H45" s="203" t="s">
        <v>445</v>
      </c>
    </row>
    <row r="46" spans="1:13" s="7" customFormat="1" x14ac:dyDescent="0.25">
      <c r="A46" s="165" t="s">
        <v>2</v>
      </c>
      <c r="B46" s="179">
        <f t="shared" si="17"/>
        <v>0</v>
      </c>
      <c r="C46" s="179">
        <f t="shared" si="17"/>
        <v>0</v>
      </c>
      <c r="D46" s="179">
        <f t="shared" si="17"/>
        <v>0</v>
      </c>
      <c r="E46" s="179">
        <f t="shared" si="17"/>
        <v>0</v>
      </c>
      <c r="F46" s="179">
        <f t="shared" si="17"/>
        <v>0</v>
      </c>
      <c r="H46" s="203" t="s">
        <v>446</v>
      </c>
    </row>
    <row r="47" spans="1:13" s="7" customFormat="1" x14ac:dyDescent="0.25">
      <c r="A47" s="164" t="s">
        <v>1</v>
      </c>
      <c r="B47" s="195">
        <f t="shared" ref="B47:F48" si="18">+B40*3</f>
        <v>0</v>
      </c>
      <c r="C47" s="195">
        <f t="shared" si="18"/>
        <v>0</v>
      </c>
      <c r="D47" s="195">
        <f t="shared" si="18"/>
        <v>0</v>
      </c>
      <c r="E47" s="195">
        <f t="shared" si="18"/>
        <v>0</v>
      </c>
      <c r="F47" s="195">
        <f t="shared" si="18"/>
        <v>0</v>
      </c>
      <c r="H47" s="457" t="s">
        <v>447</v>
      </c>
    </row>
    <row r="48" spans="1:13" s="7" customFormat="1" x14ac:dyDescent="0.25">
      <c r="A48" s="165" t="s">
        <v>13</v>
      </c>
      <c r="B48" s="179">
        <f t="shared" si="18"/>
        <v>0</v>
      </c>
      <c r="C48" s="179">
        <f t="shared" si="18"/>
        <v>0</v>
      </c>
      <c r="D48" s="179">
        <f t="shared" si="18"/>
        <v>0</v>
      </c>
      <c r="E48" s="179">
        <f t="shared" si="18"/>
        <v>0</v>
      </c>
      <c r="F48" s="179">
        <f t="shared" si="18"/>
        <v>0</v>
      </c>
    </row>
    <row r="49" spans="2:15" s="7" customFormat="1" x14ac:dyDescent="0.25">
      <c r="B49" s="6"/>
      <c r="C49" s="6"/>
      <c r="D49" s="6"/>
      <c r="E49" s="6"/>
      <c r="F49" s="6"/>
    </row>
    <row r="50" spans="2:15" s="7" customFormat="1" x14ac:dyDescent="0.25"/>
    <row r="59" spans="2:15" x14ac:dyDescent="0.25">
      <c r="O59" s="49"/>
    </row>
    <row r="60" spans="2:15" x14ac:dyDescent="0.25">
      <c r="O60" s="49"/>
    </row>
  </sheetData>
  <mergeCells count="1">
    <mergeCell ref="A21:F21"/>
  </mergeCells>
  <hyperlinks>
    <hyperlink ref="H47" r:id="rId1" xr:uid="{FBC6B402-3DB7-4588-9ABD-7C12AB38DED6}"/>
  </hyperlinks>
  <pageMargins left="0.7" right="0.7" top="0.78740157499999996" bottom="0.78740157499999996" header="0.3" footer="0.3"/>
  <pageSetup paperSize="9" orientation="portrait" horizontalDpi="100" verticalDpi="1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O23"/>
  <sheetViews>
    <sheetView tabSelected="1" workbookViewId="0">
      <selection activeCell="G28" sqref="G28"/>
    </sheetView>
  </sheetViews>
  <sheetFormatPr baseColWidth="10" defaultRowHeight="15" x14ac:dyDescent="0.25"/>
  <cols>
    <col min="3" max="3" width="18.85546875" customWidth="1"/>
    <col min="5" max="8" width="10.85546875" style="7"/>
  </cols>
  <sheetData>
    <row r="2" spans="1:15" ht="26.25" x14ac:dyDescent="0.4">
      <c r="A2" s="17" t="s">
        <v>190</v>
      </c>
      <c r="B2" s="16"/>
      <c r="C2" s="16"/>
      <c r="D2" s="16"/>
      <c r="E2" s="16"/>
      <c r="F2" s="16"/>
      <c r="G2" s="16"/>
      <c r="H2" s="16"/>
    </row>
    <row r="3" spans="1:15" ht="18.75" x14ac:dyDescent="0.3">
      <c r="A3" s="9" t="s">
        <v>318</v>
      </c>
      <c r="B3" s="1"/>
    </row>
    <row r="5" spans="1:15" x14ac:dyDescent="0.25">
      <c r="A5" s="14" t="s">
        <v>37</v>
      </c>
      <c r="B5" s="14" t="s">
        <v>38</v>
      </c>
      <c r="C5" s="19" t="s">
        <v>41</v>
      </c>
      <c r="D5" s="19">
        <v>2018</v>
      </c>
      <c r="E5" s="19">
        <v>2019</v>
      </c>
      <c r="F5" s="19">
        <v>2020</v>
      </c>
      <c r="G5" s="19">
        <v>2021</v>
      </c>
      <c r="H5" s="19">
        <v>2022</v>
      </c>
    </row>
    <row r="6" spans="1:15" x14ac:dyDescent="0.25">
      <c r="C6" s="196" t="s">
        <v>39</v>
      </c>
      <c r="D6" s="197"/>
      <c r="E6" s="197"/>
      <c r="F6" s="197"/>
      <c r="G6" s="197"/>
      <c r="H6" s="197"/>
      <c r="J6" t="s">
        <v>206</v>
      </c>
    </row>
    <row r="7" spans="1:15" x14ac:dyDescent="0.25">
      <c r="A7" s="7"/>
      <c r="B7" s="7"/>
      <c r="C7" s="169" t="s">
        <v>21</v>
      </c>
      <c r="D7" s="175"/>
      <c r="E7" s="175"/>
      <c r="F7" s="175"/>
      <c r="G7" s="175"/>
      <c r="H7" s="175"/>
      <c r="J7" s="7" t="s">
        <v>206</v>
      </c>
    </row>
    <row r="8" spans="1:15" x14ac:dyDescent="0.25">
      <c r="A8" s="7"/>
      <c r="B8" s="7"/>
      <c r="C8" s="164" t="s">
        <v>2</v>
      </c>
      <c r="D8" s="175"/>
      <c r="E8" s="175"/>
      <c r="F8" s="175"/>
      <c r="G8" s="175"/>
      <c r="H8" s="175"/>
      <c r="J8" s="7" t="s">
        <v>206</v>
      </c>
    </row>
    <row r="9" spans="1:15" s="7" customFormat="1" x14ac:dyDescent="0.25">
      <c r="C9" s="169" t="s">
        <v>17</v>
      </c>
      <c r="D9" s="198">
        <f t="shared" ref="D9:H9" si="0">+SUM(D6:D8)</f>
        <v>0</v>
      </c>
      <c r="E9" s="198">
        <f t="shared" si="0"/>
        <v>0</v>
      </c>
      <c r="F9" s="198">
        <f t="shared" si="0"/>
        <v>0</v>
      </c>
      <c r="G9" s="198">
        <f t="shared" si="0"/>
        <v>0</v>
      </c>
      <c r="H9" s="198">
        <f t="shared" si="0"/>
        <v>0</v>
      </c>
    </row>
    <row r="10" spans="1:15" s="7" customFormat="1" x14ac:dyDescent="0.25">
      <c r="C10" s="187" t="s">
        <v>406</v>
      </c>
      <c r="D10" s="199" t="e">
        <f>+D7/D9</f>
        <v>#DIV/0!</v>
      </c>
      <c r="E10" s="199" t="e">
        <f t="shared" ref="E10:H10" si="1">+E7/E9</f>
        <v>#DIV/0!</v>
      </c>
      <c r="F10" s="199" t="e">
        <f t="shared" si="1"/>
        <v>#DIV/0!</v>
      </c>
      <c r="G10" s="199" t="e">
        <f t="shared" si="1"/>
        <v>#DIV/0!</v>
      </c>
      <c r="H10" s="199" t="e">
        <f t="shared" si="1"/>
        <v>#DIV/0!</v>
      </c>
      <c r="J10" s="7" t="s">
        <v>407</v>
      </c>
    </row>
    <row r="11" spans="1:15" s="7" customFormat="1" x14ac:dyDescent="0.25">
      <c r="D11" s="5"/>
      <c r="E11" s="5"/>
      <c r="F11" s="5"/>
      <c r="G11" s="5"/>
      <c r="H11" s="5"/>
    </row>
    <row r="12" spans="1:15" s="7" customFormat="1" x14ac:dyDescent="0.25">
      <c r="A12" s="200" t="s">
        <v>40</v>
      </c>
      <c r="B12" s="200" t="s">
        <v>20</v>
      </c>
      <c r="C12" s="201" t="s">
        <v>409</v>
      </c>
      <c r="D12" s="201">
        <v>2018</v>
      </c>
      <c r="E12" s="201">
        <v>2019</v>
      </c>
      <c r="F12" s="201">
        <v>2020</v>
      </c>
      <c r="G12" s="201">
        <v>2021</v>
      </c>
      <c r="H12" s="201">
        <v>2022</v>
      </c>
    </row>
    <row r="13" spans="1:15" x14ac:dyDescent="0.25">
      <c r="A13" s="7"/>
      <c r="B13" s="7"/>
      <c r="C13" s="162" t="s">
        <v>0</v>
      </c>
      <c r="D13" s="162">
        <f>+D6*$D$18/1000</f>
        <v>0</v>
      </c>
      <c r="E13" s="162">
        <f t="shared" ref="E13:F13" si="2">+E6*$D$18/1000</f>
        <v>0</v>
      </c>
      <c r="F13" s="162">
        <f t="shared" si="2"/>
        <v>0</v>
      </c>
      <c r="G13" s="162">
        <f t="shared" ref="G13:H13" si="3">+G6*$D$18/1000</f>
        <v>0</v>
      </c>
      <c r="H13" s="162">
        <f t="shared" si="3"/>
        <v>0</v>
      </c>
    </row>
    <row r="14" spans="1:15" x14ac:dyDescent="0.25">
      <c r="A14" s="7"/>
      <c r="B14" s="7"/>
      <c r="C14" s="165" t="s">
        <v>21</v>
      </c>
      <c r="D14" s="160">
        <f>+D7*$D$18/1000-D16</f>
        <v>0</v>
      </c>
      <c r="E14" s="160">
        <f t="shared" ref="E14:F14" si="4">+E7*$D$18/1000-E16</f>
        <v>0</v>
      </c>
      <c r="F14" s="160">
        <f t="shared" si="4"/>
        <v>0</v>
      </c>
      <c r="G14" s="160">
        <f t="shared" ref="G14:H14" si="5">+G7*$D$18/1000-G16</f>
        <v>0</v>
      </c>
      <c r="H14" s="160">
        <f t="shared" si="5"/>
        <v>0</v>
      </c>
    </row>
    <row r="15" spans="1:15" x14ac:dyDescent="0.25">
      <c r="C15" s="162" t="s">
        <v>2</v>
      </c>
      <c r="D15" s="162">
        <f>+D8*D18/1000</f>
        <v>0</v>
      </c>
      <c r="E15" s="162">
        <f t="shared" ref="E15:F15" si="6">+E8*E18/1000</f>
        <v>0</v>
      </c>
      <c r="F15" s="162">
        <f t="shared" si="6"/>
        <v>0</v>
      </c>
      <c r="G15" s="162">
        <f t="shared" ref="G15:H15" si="7">+G8*G18/1000</f>
        <v>0</v>
      </c>
      <c r="H15" s="162">
        <f t="shared" si="7"/>
        <v>0</v>
      </c>
    </row>
    <row r="16" spans="1:15" x14ac:dyDescent="0.25">
      <c r="C16" s="165" t="s">
        <v>218</v>
      </c>
      <c r="D16" s="160">
        <v>0</v>
      </c>
      <c r="E16" s="160">
        <v>0</v>
      </c>
      <c r="F16" s="160">
        <v>0</v>
      </c>
      <c r="G16" s="160">
        <v>0</v>
      </c>
      <c r="H16" s="160">
        <v>0</v>
      </c>
      <c r="J16" s="49" t="s">
        <v>222</v>
      </c>
      <c r="K16" s="49"/>
      <c r="L16" s="49"/>
      <c r="M16" s="49"/>
      <c r="N16" s="49"/>
      <c r="O16" s="49"/>
    </row>
    <row r="17" spans="1:10" x14ac:dyDescent="0.25">
      <c r="C17" s="7"/>
      <c r="D17" s="7"/>
    </row>
    <row r="18" spans="1:10" x14ac:dyDescent="0.25">
      <c r="C18" s="202" t="s">
        <v>408</v>
      </c>
      <c r="D18" s="164">
        <v>826.3</v>
      </c>
      <c r="E18" s="164">
        <v>780.9</v>
      </c>
      <c r="F18" s="164">
        <v>778.9</v>
      </c>
      <c r="G18" s="164">
        <v>778.9</v>
      </c>
      <c r="H18" s="164">
        <v>800</v>
      </c>
      <c r="J18" s="7" t="s">
        <v>410</v>
      </c>
    </row>
    <row r="19" spans="1:10" x14ac:dyDescent="0.25">
      <c r="J19" t="s">
        <v>413</v>
      </c>
    </row>
    <row r="22" spans="1:10" x14ac:dyDescent="0.25">
      <c r="A22" t="s">
        <v>411</v>
      </c>
      <c r="B22" t="s">
        <v>412</v>
      </c>
    </row>
    <row r="23" spans="1:10" x14ac:dyDescent="0.25">
      <c r="B23" t="s">
        <v>414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Erklärungen</vt:lpstr>
      <vt:lpstr>Importstruktur Bilanztool</vt:lpstr>
      <vt:lpstr>Quellen Datenerhebung</vt:lpstr>
      <vt:lpstr>Datenlieferung LfULG</vt:lpstr>
      <vt:lpstr>Berechnung Öl, Kohle, Biomasse</vt:lpstr>
      <vt:lpstr>Fernwärme</vt:lpstr>
      <vt:lpstr>Erdgas</vt:lpstr>
      <vt:lpstr>Strom, Heizstrom, WP</vt:lpstr>
      <vt:lpstr>Solarthermie</vt:lpstr>
      <vt:lpstr>Flüssiggas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CVoigtländer</dc:creator>
  <cp:lastModifiedBy>Fritzsche, Antje</cp:lastModifiedBy>
  <dcterms:created xsi:type="dcterms:W3CDTF">2020-01-03T11:33:33Z</dcterms:created>
  <dcterms:modified xsi:type="dcterms:W3CDTF">2024-07-15T15:00:19Z</dcterms:modified>
</cp:coreProperties>
</file>